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<sst xmlns="http://schemas.openxmlformats.org/spreadsheetml/2006/main" count="67" uniqueCount="58">
  <si>
    <t>Oxide</t>
  </si>
  <si>
    <t>Wt % Oxide</t>
  </si>
  <si>
    <t>Mol #</t>
  </si>
  <si>
    <t>Atom Prop.</t>
  </si>
  <si>
    <t># Ions/formula</t>
  </si>
  <si>
    <t>Oxide MW</t>
  </si>
  <si>
    <t>CaO</t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</si>
  <si>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</si>
  <si>
    <r>
      <t>Fe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</si>
  <si>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Total:</t>
  </si>
  <si>
    <t>Enter Oxygens in formula:</t>
  </si>
  <si>
    <t>F=</t>
  </si>
  <si>
    <r>
      <t>SiO</t>
    </r>
    <r>
      <rPr>
        <vertAlign val="subscript"/>
        <sz val="10"/>
        <rFont val="Arial"/>
        <family val="2"/>
      </rPr>
      <t>2</t>
    </r>
  </si>
  <si>
    <t>Oxygen Factor Calculation:</t>
  </si>
  <si>
    <t>F is factor for anion proportion calculation</t>
  </si>
  <si>
    <r>
      <t>As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</si>
  <si>
    <t>Anion Prop.</t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</si>
  <si>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O+</t>
    </r>
  </si>
  <si>
    <t>CuO</t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</si>
  <si>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O-</t>
    </r>
  </si>
  <si>
    <r>
      <t>Y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</si>
  <si>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La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</si>
  <si>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Nd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</si>
  <si>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Pr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</si>
  <si>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Sm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</si>
  <si>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Gd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</si>
  <si>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t>Fit Calulator without Cl and F</t>
  </si>
  <si>
    <t>Comment</t>
  </si>
  <si>
    <t>SiO2</t>
  </si>
  <si>
    <t>Y2O3</t>
  </si>
  <si>
    <t>La2O3</t>
  </si>
  <si>
    <t>P2O5</t>
  </si>
  <si>
    <t>Nd2O3</t>
  </si>
  <si>
    <t>Gd2O3</t>
  </si>
  <si>
    <t>Pr2O3</t>
  </si>
  <si>
    <t>As2O3</t>
  </si>
  <si>
    <t>Dy2O3</t>
  </si>
  <si>
    <t>Sm2O3</t>
  </si>
  <si>
    <t>Fe2O3</t>
  </si>
  <si>
    <t>Total</t>
  </si>
  <si>
    <t>R060924</t>
  </si>
  <si>
    <t>R060929</t>
  </si>
  <si>
    <t>R060932</t>
  </si>
  <si>
    <t>R060934</t>
  </si>
  <si>
    <t>R060935</t>
  </si>
  <si>
    <t>R060936</t>
  </si>
  <si>
    <t>R060937</t>
  </si>
  <si>
    <t>Sample Description: R060924 (mixite group)</t>
  </si>
  <si>
    <t>average</t>
  </si>
  <si>
    <t>std dev</t>
  </si>
  <si>
    <t>Removed Points:</t>
  </si>
  <si>
    <t>Agardite-(Y)</t>
  </si>
  <si>
    <r>
      <t>Cu</t>
    </r>
    <r>
      <rPr>
        <vertAlign val="superscript"/>
        <sz val="10"/>
        <rFont val="Arial"/>
        <family val="2"/>
      </rPr>
      <t>2+</t>
    </r>
    <r>
      <rPr>
        <vertAlign val="subscript"/>
        <sz val="10"/>
        <rFont val="Arial"/>
        <family val="2"/>
      </rPr>
      <t>6</t>
    </r>
    <r>
      <rPr>
        <sz val="10"/>
        <rFont val="Arial"/>
        <family val="2"/>
      </rPr>
      <t>Y(AsO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(OH)</t>
    </r>
    <r>
      <rPr>
        <vertAlign val="subscript"/>
        <sz val="10"/>
        <rFont val="Arial"/>
        <family val="2"/>
      </rPr>
      <t>6</t>
    </r>
    <r>
      <rPr>
        <sz val="10"/>
        <rFont val="Arial"/>
        <family val="2"/>
      </rPr>
      <t>·3H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</si>
  <si>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 xml:space="preserve">As + P + Si= </t>
  </si>
  <si>
    <t xml:space="preserve">Cu + Fe = </t>
  </si>
  <si>
    <t xml:space="preserve">REE + Ca = </t>
  </si>
  <si>
    <t>Empirical Formula</t>
  </si>
  <si>
    <r>
      <t>(Cu</t>
    </r>
    <r>
      <rPr>
        <vertAlign val="subscript"/>
        <sz val="11"/>
        <rFont val="Calibri"/>
        <family val="2"/>
      </rPr>
      <t>5.81</t>
    </r>
    <r>
      <rPr>
        <sz val="11"/>
        <rFont val="Calibri"/>
        <family val="2"/>
      </rPr>
      <t>Ca</t>
    </r>
    <r>
      <rPr>
        <vertAlign val="subscript"/>
        <sz val="11"/>
        <rFont val="Calibri"/>
        <family val="2"/>
      </rPr>
      <t>0.11</t>
    </r>
    <r>
      <rPr>
        <sz val="11"/>
        <rFont val="Calibri"/>
        <family val="2"/>
      </rPr>
      <t>Fe</t>
    </r>
    <r>
      <rPr>
        <vertAlign val="subscript"/>
        <sz val="11"/>
        <rFont val="Calibri"/>
        <family val="2"/>
      </rPr>
      <t>0.02</t>
    </r>
    <r>
      <rPr>
        <sz val="11"/>
        <rFont val="Calibri"/>
        <family val="2"/>
      </rPr>
      <t>)</t>
    </r>
    <r>
      <rPr>
        <vertAlign val="subscript"/>
        <sz val="11"/>
        <rFont val="Calibri"/>
        <family val="2"/>
      </rPr>
      <t>Σ=5.94</t>
    </r>
    <r>
      <rPr>
        <sz val="11"/>
        <rFont val="Calibri"/>
        <family val="2"/>
      </rPr>
      <t>(Y</t>
    </r>
    <r>
      <rPr>
        <vertAlign val="subscript"/>
        <sz val="11"/>
        <rFont val="Calibri"/>
        <family val="2"/>
      </rPr>
      <t>0.51</t>
    </r>
    <r>
      <rPr>
        <sz val="11"/>
        <rFont val="Calibri"/>
        <family val="2"/>
      </rPr>
      <t xml:space="preserve"> Nd</t>
    </r>
    <r>
      <rPr>
        <vertAlign val="subscript"/>
        <sz val="11"/>
        <rFont val="Calibri"/>
        <family val="2"/>
      </rPr>
      <t>0.05</t>
    </r>
    <r>
      <rPr>
        <sz val="11"/>
        <rFont val="Calibri"/>
        <family val="2"/>
      </rPr>
      <t>Gd</t>
    </r>
    <r>
      <rPr>
        <vertAlign val="subscript"/>
        <sz val="11"/>
        <rFont val="Calibri"/>
        <family val="2"/>
      </rPr>
      <t>0.04</t>
    </r>
    <r>
      <rPr>
        <sz val="11"/>
        <rFont val="Calibri"/>
        <family val="2"/>
      </rPr>
      <t>La</t>
    </r>
    <r>
      <rPr>
        <vertAlign val="subscript"/>
        <sz val="11"/>
        <rFont val="Calibri"/>
        <family val="2"/>
      </rPr>
      <t>0.03</t>
    </r>
    <r>
      <rPr>
        <sz val="11"/>
        <rFont val="Calibri"/>
        <family val="2"/>
      </rPr>
      <t>Sm</t>
    </r>
    <r>
      <rPr>
        <vertAlign val="subscript"/>
        <sz val="11"/>
        <rFont val="Calibri"/>
        <family val="2"/>
      </rPr>
      <t>0.02</t>
    </r>
    <r>
      <rPr>
        <sz val="11"/>
        <rFont val="Calibri"/>
        <family val="2"/>
      </rPr>
      <t>Pr</t>
    </r>
    <r>
      <rPr>
        <vertAlign val="subscript"/>
        <sz val="11"/>
        <rFont val="Calibri"/>
        <family val="2"/>
      </rPr>
      <t>0.01</t>
    </r>
    <r>
      <rPr>
        <sz val="11"/>
        <rFont val="Calibri"/>
        <family val="2"/>
      </rPr>
      <t>Ca</t>
    </r>
    <r>
      <rPr>
        <vertAlign val="subscript"/>
        <sz val="11"/>
        <rFont val="Calibri"/>
        <family val="2"/>
      </rPr>
      <t>0.34</t>
    </r>
    <r>
      <rPr>
        <sz val="11"/>
        <rFont val="Calibri"/>
        <family val="2"/>
      </rPr>
      <t>)</t>
    </r>
    <r>
      <rPr>
        <vertAlign val="subscript"/>
        <sz val="11"/>
        <rFont val="Calibri"/>
        <family val="2"/>
      </rPr>
      <t>Σ=1.00</t>
    </r>
    <r>
      <rPr>
        <sz val="11"/>
        <rFont val="Calibri"/>
        <family val="2"/>
      </rPr>
      <t>[(AsO</t>
    </r>
    <r>
      <rPr>
        <vertAlign val="subscript"/>
        <sz val="11"/>
        <rFont val="Calibri"/>
        <family val="2"/>
      </rPr>
      <t>4</t>
    </r>
    <r>
      <rPr>
        <sz val="11"/>
        <rFont val="Calibri"/>
        <family val="2"/>
      </rPr>
      <t>)</t>
    </r>
    <r>
      <rPr>
        <vertAlign val="subscript"/>
        <sz val="11"/>
        <rFont val="Calibri"/>
        <family val="2"/>
      </rPr>
      <t>0.85</t>
    </r>
    <r>
      <rPr>
        <sz val="11"/>
        <rFont val="Calibri"/>
        <family val="2"/>
      </rPr>
      <t>+(PO</t>
    </r>
    <r>
      <rPr>
        <vertAlign val="subscript"/>
        <sz val="11"/>
        <rFont val="Calibri"/>
        <family val="2"/>
      </rPr>
      <t>4</t>
    </r>
    <r>
      <rPr>
        <sz val="11"/>
        <rFont val="Calibri"/>
        <family val="2"/>
      </rPr>
      <t>)</t>
    </r>
    <r>
      <rPr>
        <vertAlign val="subscript"/>
        <sz val="11"/>
        <rFont val="Calibri"/>
        <family val="2"/>
      </rPr>
      <t>0.03</t>
    </r>
    <r>
      <rPr>
        <sz val="11"/>
        <rFont val="Calibri"/>
        <family val="2"/>
      </rPr>
      <t>+(SiO</t>
    </r>
    <r>
      <rPr>
        <vertAlign val="subscript"/>
        <sz val="11"/>
        <rFont val="Calibri"/>
        <family val="2"/>
      </rPr>
      <t>4</t>
    </r>
    <r>
      <rPr>
        <sz val="11"/>
        <rFont val="Calibri"/>
        <family val="2"/>
      </rPr>
      <t>)</t>
    </r>
    <r>
      <rPr>
        <vertAlign val="subscript"/>
        <sz val="11"/>
        <rFont val="Calibri"/>
        <family val="2"/>
      </rPr>
      <t>0.01</t>
    </r>
    <r>
      <rPr>
        <sz val="11"/>
        <rFont val="Calibri"/>
        <family val="2"/>
      </rPr>
      <t>]</t>
    </r>
    <r>
      <rPr>
        <vertAlign val="subscript"/>
        <sz val="11"/>
        <rFont val="Calibri"/>
        <family val="2"/>
      </rPr>
      <t>3</t>
    </r>
    <r>
      <rPr>
        <sz val="11"/>
        <rFont val="Calibri"/>
        <family val="2"/>
      </rPr>
      <t>(OH)</t>
    </r>
    <r>
      <rPr>
        <vertAlign val="subscript"/>
        <sz val="11"/>
        <rFont val="Calibri"/>
        <family val="2"/>
      </rPr>
      <t>6</t>
    </r>
    <r>
      <rPr>
        <sz val="11"/>
        <rFont val="Calibri"/>
        <family val="2"/>
      </rPr>
      <t>·4.04H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O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</si>
</sst>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right"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PageLayoutView="0" workbookViewId="0" topLeftCell="A7">
      <selection activeCell="I25" sqref="I25"/>
    </sheetView>
  </sheetViews>
  <sheetFormatPr defaultColWidth="9.140625" defaultRowHeight="12.75"/>
  <cols>
    <col min="1" max="1" width="10.28125" style="0" customWidth="1"/>
    <col min="2" max="2" width="12.8515625" style="0" customWidth="1"/>
    <col min="3" max="3" width="11.421875" style="0" customWidth="1"/>
    <col min="5" max="5" width="11.421875" style="0" customWidth="1"/>
    <col min="6" max="6" width="10.7109375" style="0" customWidth="1"/>
    <col min="7" max="7" width="13.00390625" style="0" customWidth="1"/>
  </cols>
  <sheetData>
    <row r="1" spans="1:15" ht="12.75">
      <c r="A1" t="s">
        <v>27</v>
      </c>
      <c r="B1" t="s">
        <v>28</v>
      </c>
      <c r="C1" t="s">
        <v>6</v>
      </c>
      <c r="D1" t="s">
        <v>18</v>
      </c>
      <c r="E1" t="s">
        <v>29</v>
      </c>
      <c r="F1" t="s">
        <v>30</v>
      </c>
      <c r="G1" t="s">
        <v>31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37</v>
      </c>
      <c r="N1" t="s">
        <v>38</v>
      </c>
      <c r="O1" t="s">
        <v>39</v>
      </c>
    </row>
    <row r="2" spans="1:15" ht="12.75">
      <c r="A2" s="20" t="s">
        <v>40</v>
      </c>
      <c r="B2">
        <v>0.201144</v>
      </c>
      <c r="C2">
        <v>2.302791</v>
      </c>
      <c r="D2">
        <v>41.32249</v>
      </c>
      <c r="E2">
        <v>4.924923</v>
      </c>
      <c r="F2">
        <v>0.38578</v>
      </c>
      <c r="G2">
        <v>0.513869</v>
      </c>
      <c r="H2">
        <v>0.757142</v>
      </c>
      <c r="I2">
        <v>0.630716</v>
      </c>
      <c r="J2">
        <v>0.146562</v>
      </c>
      <c r="K2">
        <v>26.3626</v>
      </c>
      <c r="L2">
        <v>0.621534</v>
      </c>
      <c r="M2">
        <v>0.364571</v>
      </c>
      <c r="N2">
        <v>0.128421</v>
      </c>
      <c r="O2">
        <v>78.66254</v>
      </c>
    </row>
    <row r="3" spans="1:15" ht="12.75">
      <c r="A3" s="20" t="s">
        <v>40</v>
      </c>
      <c r="B3">
        <v>0.163087</v>
      </c>
      <c r="C3">
        <v>2.299335</v>
      </c>
      <c r="D3">
        <v>40.81515</v>
      </c>
      <c r="E3">
        <v>4.74053</v>
      </c>
      <c r="F3">
        <v>0.374773</v>
      </c>
      <c r="G3">
        <v>0.537804</v>
      </c>
      <c r="H3">
        <v>0.845342</v>
      </c>
      <c r="I3">
        <v>0.623325</v>
      </c>
      <c r="J3">
        <v>0.086444</v>
      </c>
      <c r="K3">
        <v>25.65206</v>
      </c>
      <c r="L3">
        <v>0.666867</v>
      </c>
      <c r="M3">
        <v>0.321592</v>
      </c>
      <c r="N3">
        <v>0.139131</v>
      </c>
      <c r="O3">
        <v>77.26543</v>
      </c>
    </row>
    <row r="4" spans="1:15" ht="12.75">
      <c r="A4" s="20" t="s">
        <v>40</v>
      </c>
      <c r="B4">
        <v>0.149339</v>
      </c>
      <c r="C4">
        <v>2.049245</v>
      </c>
      <c r="D4">
        <v>38.07803</v>
      </c>
      <c r="E4">
        <v>4.919933</v>
      </c>
      <c r="F4">
        <v>0.326807</v>
      </c>
      <c r="G4">
        <v>0.474409</v>
      </c>
      <c r="H4">
        <v>0.719655</v>
      </c>
      <c r="I4">
        <v>0.551542</v>
      </c>
      <c r="J4">
        <v>0.155736</v>
      </c>
      <c r="K4">
        <v>24.83197</v>
      </c>
      <c r="L4">
        <v>0.557291</v>
      </c>
      <c r="M4">
        <v>0.274587</v>
      </c>
      <c r="N4">
        <v>0.129708</v>
      </c>
      <c r="O4">
        <v>73.21825</v>
      </c>
    </row>
    <row r="5" spans="1:15" ht="12.75">
      <c r="A5" s="20" t="s">
        <v>40</v>
      </c>
      <c r="B5">
        <v>0.137857</v>
      </c>
      <c r="C5">
        <v>2.144668</v>
      </c>
      <c r="D5">
        <v>39.49617</v>
      </c>
      <c r="E5">
        <v>5.233852</v>
      </c>
      <c r="F5">
        <v>0.344795</v>
      </c>
      <c r="G5">
        <v>0.519839</v>
      </c>
      <c r="H5">
        <v>0.676197</v>
      </c>
      <c r="I5">
        <v>0.558047</v>
      </c>
      <c r="J5">
        <v>0.131112</v>
      </c>
      <c r="K5">
        <v>24.92146</v>
      </c>
      <c r="L5">
        <v>0.622204</v>
      </c>
      <c r="M5">
        <v>0.259498</v>
      </c>
      <c r="N5">
        <v>0.131815</v>
      </c>
      <c r="O5">
        <v>75.17751</v>
      </c>
    </row>
    <row r="6" spans="1:15" ht="12.75">
      <c r="A6" s="20" t="s">
        <v>40</v>
      </c>
      <c r="B6">
        <v>0.20027</v>
      </c>
      <c r="C6">
        <v>2.071416</v>
      </c>
      <c r="D6">
        <v>39.77468</v>
      </c>
      <c r="E6">
        <v>5.503581</v>
      </c>
      <c r="F6">
        <v>0.406224</v>
      </c>
      <c r="G6">
        <v>0.521347</v>
      </c>
      <c r="H6">
        <v>0.85618</v>
      </c>
      <c r="I6">
        <v>0.560982</v>
      </c>
      <c r="J6">
        <v>0.162941</v>
      </c>
      <c r="K6">
        <v>25.38817</v>
      </c>
      <c r="L6">
        <v>0.616685</v>
      </c>
      <c r="M6">
        <v>0.292077</v>
      </c>
      <c r="N6">
        <v>0.116528</v>
      </c>
      <c r="O6">
        <v>76.47107</v>
      </c>
    </row>
    <row r="7" spans="1:15" ht="12.75">
      <c r="A7" s="20" t="s">
        <v>40</v>
      </c>
      <c r="B7">
        <v>0.16767</v>
      </c>
      <c r="C7">
        <v>2.238385</v>
      </c>
      <c r="D7">
        <v>39.87212</v>
      </c>
      <c r="E7">
        <v>4.652785</v>
      </c>
      <c r="F7">
        <v>0.419937</v>
      </c>
      <c r="G7">
        <v>0.524743</v>
      </c>
      <c r="H7">
        <v>0.846584</v>
      </c>
      <c r="I7">
        <v>0.623964</v>
      </c>
      <c r="J7">
        <v>0.170797</v>
      </c>
      <c r="K7">
        <v>25.73103</v>
      </c>
      <c r="L7">
        <v>0.580099</v>
      </c>
      <c r="M7">
        <v>0.31015</v>
      </c>
      <c r="N7">
        <v>0.105294</v>
      </c>
      <c r="O7">
        <v>76.24355</v>
      </c>
    </row>
    <row r="8" spans="1:15" ht="12.75">
      <c r="A8" s="20" t="s">
        <v>40</v>
      </c>
      <c r="B8">
        <v>0.157677</v>
      </c>
      <c r="C8">
        <v>2.206415</v>
      </c>
      <c r="D8">
        <v>41.24783</v>
      </c>
      <c r="E8">
        <v>5.179966</v>
      </c>
      <c r="F8">
        <v>0.432963</v>
      </c>
      <c r="G8">
        <v>0.606706</v>
      </c>
      <c r="H8">
        <v>0.877787</v>
      </c>
      <c r="I8">
        <v>0.609468</v>
      </c>
      <c r="J8">
        <v>0.115347</v>
      </c>
      <c r="K8">
        <v>25.92846</v>
      </c>
      <c r="L8">
        <v>0.639304</v>
      </c>
      <c r="M8">
        <v>0.324674</v>
      </c>
      <c r="N8">
        <v>0.125354</v>
      </c>
      <c r="O8">
        <v>78.45195</v>
      </c>
    </row>
    <row r="10" spans="1:15" ht="12.75">
      <c r="A10" s="20" t="s">
        <v>48</v>
      </c>
      <c r="B10">
        <f aca="true" t="shared" si="0" ref="B10:O10">AVERAGE(B2:B8)</f>
        <v>0.16814914285714286</v>
      </c>
      <c r="C10">
        <f t="shared" si="0"/>
        <v>2.187465</v>
      </c>
      <c r="D10">
        <f t="shared" si="0"/>
        <v>40.08663857142857</v>
      </c>
      <c r="E10">
        <f t="shared" si="0"/>
        <v>5.022224285714286</v>
      </c>
      <c r="F10">
        <f t="shared" si="0"/>
        <v>0.38446842857142854</v>
      </c>
      <c r="G10">
        <f t="shared" si="0"/>
        <v>0.5283881428571429</v>
      </c>
      <c r="H10">
        <f t="shared" si="0"/>
        <v>0.7969838571428571</v>
      </c>
      <c r="I10">
        <f t="shared" si="0"/>
        <v>0.5940062857142856</v>
      </c>
      <c r="J10">
        <f t="shared" si="0"/>
        <v>0.13841985714285715</v>
      </c>
      <c r="K10">
        <f t="shared" si="0"/>
        <v>25.545107142857145</v>
      </c>
      <c r="L10">
        <f t="shared" si="0"/>
        <v>0.6148548571428571</v>
      </c>
      <c r="M10">
        <f t="shared" si="0"/>
        <v>0.3067355714285714</v>
      </c>
      <c r="N10">
        <f t="shared" si="0"/>
        <v>0.12517871428571428</v>
      </c>
      <c r="O10">
        <f t="shared" si="0"/>
        <v>76.4986142857143</v>
      </c>
    </row>
    <row r="11" spans="1:15" ht="12.75">
      <c r="A11" s="20" t="s">
        <v>49</v>
      </c>
      <c r="B11">
        <f aca="true" t="shared" si="1" ref="B11:O11">STDEV(B2:B8)</f>
        <v>0.024246532737889036</v>
      </c>
      <c r="C11">
        <f t="shared" si="1"/>
        <v>0.10260819824783335</v>
      </c>
      <c r="D11">
        <f t="shared" si="1"/>
        <v>1.1498493440219124</v>
      </c>
      <c r="E11">
        <f t="shared" si="1"/>
        <v>0.29920481503351193</v>
      </c>
      <c r="F11">
        <f t="shared" si="1"/>
        <v>0.038896423870998474</v>
      </c>
      <c r="G11">
        <f t="shared" si="1"/>
        <v>0.039755190623064415</v>
      </c>
      <c r="H11">
        <f t="shared" si="1"/>
        <v>0.07851603441639286</v>
      </c>
      <c r="I11">
        <f t="shared" si="1"/>
        <v>0.035427410812882774</v>
      </c>
      <c r="J11">
        <f t="shared" si="1"/>
        <v>0.029729223442198985</v>
      </c>
      <c r="K11">
        <f t="shared" si="1"/>
        <v>0.5451895415270518</v>
      </c>
      <c r="L11">
        <f t="shared" si="1"/>
        <v>0.03634685020479111</v>
      </c>
      <c r="M11">
        <f t="shared" si="1"/>
        <v>0.03506871427572452</v>
      </c>
      <c r="N11">
        <f t="shared" si="1"/>
        <v>0.011105560584894484</v>
      </c>
      <c r="O11">
        <f t="shared" si="1"/>
        <v>1.8999133360748968</v>
      </c>
    </row>
    <row r="13" spans="1:4" ht="12.75">
      <c r="A13" s="14" t="s">
        <v>26</v>
      </c>
      <c r="B13" s="15"/>
      <c r="C13" s="15"/>
      <c r="D13" s="15"/>
    </row>
    <row r="14" ht="12.75">
      <c r="A14" s="1"/>
    </row>
    <row r="15" ht="12.75">
      <c r="A15" s="1"/>
    </row>
    <row r="16" spans="1:9" ht="12.75">
      <c r="A16" s="18" t="s">
        <v>47</v>
      </c>
      <c r="B16" s="5"/>
      <c r="C16" s="5"/>
      <c r="D16" s="5"/>
      <c r="I16" s="20" t="s">
        <v>51</v>
      </c>
    </row>
    <row r="17" ht="15.75">
      <c r="I17" s="20" t="s">
        <v>52</v>
      </c>
    </row>
    <row r="18" spans="1:7" ht="13.5" thickBot="1">
      <c r="A18" s="4" t="s">
        <v>0</v>
      </c>
      <c r="B18" s="4" t="s">
        <v>1</v>
      </c>
      <c r="C18" s="4" t="s">
        <v>5</v>
      </c>
      <c r="D18" s="4" t="s">
        <v>2</v>
      </c>
      <c r="E18" s="4" t="s">
        <v>3</v>
      </c>
      <c r="F18" s="4" t="s">
        <v>16</v>
      </c>
      <c r="G18" s="4" t="s">
        <v>4</v>
      </c>
    </row>
    <row r="19" spans="1:11" ht="15.75">
      <c r="A19" s="3" t="s">
        <v>12</v>
      </c>
      <c r="B19" s="11">
        <f>B10</f>
        <v>0.16814914285714286</v>
      </c>
      <c r="C19" s="11">
        <v>60.08</v>
      </c>
      <c r="D19" s="3">
        <f aca="true" t="shared" si="2" ref="D19:D29">B19/C19</f>
        <v>0.0027987540422294084</v>
      </c>
      <c r="E19" s="3">
        <f>2*D19</f>
        <v>0.005597508084458817</v>
      </c>
      <c r="F19" s="3">
        <f aca="true" t="shared" si="3" ref="F19:F29">E19*$D$40</f>
        <v>0.06453458849753269</v>
      </c>
      <c r="G19" s="11">
        <f>F19/2</f>
        <v>0.03226729424876634</v>
      </c>
      <c r="I19" s="20" t="s">
        <v>54</v>
      </c>
      <c r="K19" s="21">
        <f>SUM(G20,G27)</f>
        <v>5.828597035467085</v>
      </c>
    </row>
    <row r="20" spans="1:11" ht="15.75">
      <c r="A20" s="2" t="s">
        <v>8</v>
      </c>
      <c r="B20" s="12">
        <f>N10</f>
        <v>0.12517871428571428</v>
      </c>
      <c r="C20" s="12">
        <v>159.69</v>
      </c>
      <c r="D20" s="2">
        <f t="shared" si="2"/>
        <v>0.0007838857429126074</v>
      </c>
      <c r="E20" s="2">
        <f>3*D20</f>
        <v>0.002351657228737822</v>
      </c>
      <c r="F20" s="3">
        <f t="shared" si="3"/>
        <v>0.02711264177808085</v>
      </c>
      <c r="G20" s="12">
        <f>F20*2/3</f>
        <v>0.018075094518720566</v>
      </c>
      <c r="I20" s="20" t="s">
        <v>55</v>
      </c>
      <c r="K20" s="21">
        <f>SUM(G21:G26,G28)</f>
        <v>1.1076190753564688</v>
      </c>
    </row>
    <row r="21" spans="1:11" ht="15.75">
      <c r="A21" s="17" t="s">
        <v>20</v>
      </c>
      <c r="B21" s="12">
        <f>E10</f>
        <v>5.022224285714286</v>
      </c>
      <c r="C21" s="12">
        <v>227.8082</v>
      </c>
      <c r="D21" s="2">
        <f t="shared" si="2"/>
        <v>0.022045845082460973</v>
      </c>
      <c r="E21" s="2">
        <f aca="true" t="shared" si="4" ref="E21:E26">D21*3</f>
        <v>0.06613753524738292</v>
      </c>
      <c r="F21" s="3">
        <f t="shared" si="3"/>
        <v>0.7625104880654366</v>
      </c>
      <c r="G21" s="12">
        <f aca="true" t="shared" si="5" ref="G21:G26">F21*2/3</f>
        <v>0.5083403253769577</v>
      </c>
      <c r="I21" s="20" t="s">
        <v>53</v>
      </c>
      <c r="K21" s="21">
        <f>SUM(G31:G32,G19)</f>
        <v>2.680876342522257</v>
      </c>
    </row>
    <row r="22" spans="1:7" ht="15.75">
      <c r="A22" s="17" t="s">
        <v>21</v>
      </c>
      <c r="B22" s="12">
        <f>F10</f>
        <v>0.38446842857142854</v>
      </c>
      <c r="C22" s="12">
        <v>325.8182</v>
      </c>
      <c r="D22" s="2">
        <f t="shared" si="2"/>
        <v>0.001180009062021178</v>
      </c>
      <c r="E22" s="2">
        <f t="shared" si="4"/>
        <v>0.0035400271860635338</v>
      </c>
      <c r="F22" s="3">
        <f t="shared" si="3"/>
        <v>0.04081355386640345</v>
      </c>
      <c r="G22" s="12">
        <f t="shared" si="5"/>
        <v>0.027209035910935635</v>
      </c>
    </row>
    <row r="23" spans="1:9" ht="15.75">
      <c r="A23" s="17" t="s">
        <v>23</v>
      </c>
      <c r="B23" s="12">
        <f>J10</f>
        <v>0.13841985714285715</v>
      </c>
      <c r="C23" s="12">
        <v>329.8122</v>
      </c>
      <c r="D23" s="2">
        <f t="shared" si="2"/>
        <v>0.00041969295599998164</v>
      </c>
      <c r="E23" s="2">
        <f t="shared" si="4"/>
        <v>0.001259078867999945</v>
      </c>
      <c r="F23" s="3">
        <f t="shared" si="3"/>
        <v>0.01451612671322682</v>
      </c>
      <c r="G23" s="12">
        <f t="shared" si="5"/>
        <v>0.00967741780881788</v>
      </c>
      <c r="I23" s="20" t="s">
        <v>56</v>
      </c>
    </row>
    <row r="24" spans="1:9" ht="18">
      <c r="A24" s="17" t="s">
        <v>22</v>
      </c>
      <c r="B24" s="12">
        <f>H10</f>
        <v>0.7969838571428571</v>
      </c>
      <c r="C24" s="12">
        <v>336.4782</v>
      </c>
      <c r="D24" s="2">
        <f t="shared" si="2"/>
        <v>0.0023686047332126038</v>
      </c>
      <c r="E24" s="2">
        <f t="shared" si="4"/>
        <v>0.007105814199637812</v>
      </c>
      <c r="F24" s="3">
        <f t="shared" si="3"/>
        <v>0.08192409700787179</v>
      </c>
      <c r="G24" s="12">
        <f t="shared" si="5"/>
        <v>0.05461606467191452</v>
      </c>
      <c r="I24" s="22" t="s">
        <v>57</v>
      </c>
    </row>
    <row r="25" spans="1:7" ht="15.75">
      <c r="A25" s="17" t="s">
        <v>24</v>
      </c>
      <c r="B25" s="12">
        <f>M10</f>
        <v>0.3067355714285714</v>
      </c>
      <c r="C25" s="12">
        <v>348.6982</v>
      </c>
      <c r="D25" s="2">
        <f t="shared" si="2"/>
        <v>0.0008796591764126439</v>
      </c>
      <c r="E25" s="2">
        <f t="shared" si="4"/>
        <v>0.002638977529237932</v>
      </c>
      <c r="F25" s="3">
        <f t="shared" si="3"/>
        <v>0.030425204632834588</v>
      </c>
      <c r="G25" s="12">
        <f t="shared" si="5"/>
        <v>0.02028346975522306</v>
      </c>
    </row>
    <row r="26" spans="1:7" ht="15.75">
      <c r="A26" s="17" t="s">
        <v>25</v>
      </c>
      <c r="B26" s="12">
        <f>I10</f>
        <v>0.5940062857142856</v>
      </c>
      <c r="C26" s="12">
        <v>362.4982</v>
      </c>
      <c r="D26" s="2">
        <f t="shared" si="2"/>
        <v>0.001638646166282441</v>
      </c>
      <c r="E26" s="2">
        <f t="shared" si="4"/>
        <v>0.004915938498847323</v>
      </c>
      <c r="F26" s="3">
        <f t="shared" si="3"/>
        <v>0.05667666099189975</v>
      </c>
      <c r="G26" s="12">
        <f t="shared" si="5"/>
        <v>0.037784440661266495</v>
      </c>
    </row>
    <row r="27" spans="1:7" ht="12.75">
      <c r="A27" s="17" t="s">
        <v>18</v>
      </c>
      <c r="B27" s="12">
        <f>D10</f>
        <v>40.08663857142857</v>
      </c>
      <c r="C27" s="13">
        <v>79.5394</v>
      </c>
      <c r="D27" s="2">
        <f t="shared" si="2"/>
        <v>0.5039846739028528</v>
      </c>
      <c r="E27" s="2">
        <f>D27*1</f>
        <v>0.5039846739028528</v>
      </c>
      <c r="F27" s="3">
        <f t="shared" si="3"/>
        <v>5.810521940948364</v>
      </c>
      <c r="G27" s="12">
        <f>F27</f>
        <v>5.810521940948364</v>
      </c>
    </row>
    <row r="28" spans="1:7" ht="12.75">
      <c r="A28" s="2" t="s">
        <v>6</v>
      </c>
      <c r="B28" s="12">
        <f>C10</f>
        <v>2.187465</v>
      </c>
      <c r="C28" s="13">
        <v>56.08</v>
      </c>
      <c r="D28" s="2">
        <f t="shared" si="2"/>
        <v>0.03900615192582026</v>
      </c>
      <c r="E28" s="2">
        <f>D28*1</f>
        <v>0.03900615192582026</v>
      </c>
      <c r="F28" s="3">
        <f t="shared" si="3"/>
        <v>0.4497083211713533</v>
      </c>
      <c r="G28" s="12">
        <f>F28</f>
        <v>0.4497083211713533</v>
      </c>
    </row>
    <row r="29" spans="1:7" ht="15.75">
      <c r="A29" s="2" t="s">
        <v>17</v>
      </c>
      <c r="B29" s="12">
        <v>11</v>
      </c>
      <c r="C29" s="13">
        <v>18.015</v>
      </c>
      <c r="D29" s="2">
        <f t="shared" si="2"/>
        <v>0.6106022758812101</v>
      </c>
      <c r="E29" s="2">
        <f>D29*1</f>
        <v>0.6106022758812101</v>
      </c>
      <c r="F29" s="3">
        <f t="shared" si="3"/>
        <v>7.039733755643267</v>
      </c>
      <c r="G29" s="12">
        <f>2*F29</f>
        <v>14.079467511286534</v>
      </c>
    </row>
    <row r="30" spans="1:7" ht="15.75">
      <c r="A30" s="17" t="s">
        <v>19</v>
      </c>
      <c r="B30" s="12">
        <v>0</v>
      </c>
      <c r="C30" s="13"/>
      <c r="D30" s="2"/>
      <c r="E30" s="2">
        <f>D30*1</f>
        <v>0</v>
      </c>
      <c r="F30" s="2"/>
      <c r="G30" s="12"/>
    </row>
    <row r="31" spans="1:7" ht="15.75">
      <c r="A31" s="2" t="s">
        <v>7</v>
      </c>
      <c r="B31" s="12">
        <f>G10</f>
        <v>0.5283881428571429</v>
      </c>
      <c r="C31" s="12">
        <v>141.94</v>
      </c>
      <c r="D31" s="2">
        <f>B31/C31</f>
        <v>0.00372261619597818</v>
      </c>
      <c r="E31" s="2">
        <f>5*D31</f>
        <v>0.0186130809798909</v>
      </c>
      <c r="F31" s="3">
        <f>E31*$D$40</f>
        <v>0.21459326249899396</v>
      </c>
      <c r="G31" s="12">
        <f>F31*2/5</f>
        <v>0.08583730499959759</v>
      </c>
    </row>
    <row r="32" spans="1:7" ht="15.75">
      <c r="A32" s="2" t="s">
        <v>15</v>
      </c>
      <c r="B32" s="12">
        <f>K10</f>
        <v>25.545107142857145</v>
      </c>
      <c r="C32" s="12">
        <v>229.84</v>
      </c>
      <c r="D32" s="2">
        <f>B32/C32</f>
        <v>0.11114300009944807</v>
      </c>
      <c r="E32" s="2">
        <f>D32*5</f>
        <v>0.5557150004972403</v>
      </c>
      <c r="F32" s="3">
        <f>E32*$D$40</f>
        <v>6.4069293581847315</v>
      </c>
      <c r="G32" s="12">
        <f>F32*2/5</f>
        <v>2.562771743273893</v>
      </c>
    </row>
    <row r="33" spans="1:5" ht="12.75">
      <c r="A33" s="16" t="s">
        <v>9</v>
      </c>
      <c r="B33" s="19">
        <f>SUM(B19:B32)</f>
        <v>86.88376500000001</v>
      </c>
      <c r="E33">
        <f>SUM(E19:E32)</f>
        <v>1.8214677200293807</v>
      </c>
    </row>
    <row r="35" spans="5:7" ht="12.75">
      <c r="E35" s="10" t="s">
        <v>10</v>
      </c>
      <c r="F35" s="6"/>
      <c r="G35" s="9">
        <v>21</v>
      </c>
    </row>
    <row r="39" spans="3:6" ht="12.75">
      <c r="C39" s="7" t="s">
        <v>13</v>
      </c>
      <c r="D39" s="7"/>
      <c r="E39" s="7"/>
      <c r="F39" s="7"/>
    </row>
    <row r="40" spans="3:6" ht="12.75">
      <c r="C40" s="8" t="s">
        <v>11</v>
      </c>
      <c r="D40" s="7">
        <f>G35/E33</f>
        <v>11.529163964355769</v>
      </c>
      <c r="E40" s="7"/>
      <c r="F40" s="7"/>
    </row>
    <row r="41" spans="3:6" ht="12.75">
      <c r="C41" s="7"/>
      <c r="D41" s="7"/>
      <c r="E41" s="7"/>
      <c r="F41" s="7"/>
    </row>
    <row r="42" spans="3:6" ht="12.75">
      <c r="C42" s="7" t="s">
        <v>14</v>
      </c>
      <c r="D42" s="7"/>
      <c r="E42" s="7"/>
      <c r="F42" s="7"/>
    </row>
  </sheetData>
  <sheetProtection/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"/>
  <sheetViews>
    <sheetView zoomScalePageLayoutView="0" workbookViewId="0" topLeftCell="A1">
      <selection activeCell="A9" sqref="A9:IV9"/>
    </sheetView>
  </sheetViews>
  <sheetFormatPr defaultColWidth="9.140625" defaultRowHeight="12.75"/>
  <sheetData>
    <row r="1" ht="12.75">
      <c r="A1" s="20" t="s">
        <v>50</v>
      </c>
    </row>
    <row r="3" spans="1:19" ht="12.75">
      <c r="A3" t="s">
        <v>46</v>
      </c>
      <c r="B3">
        <v>0.146235</v>
      </c>
      <c r="C3">
        <v>1.145017</v>
      </c>
      <c r="D3">
        <v>21.75098</v>
      </c>
      <c r="E3">
        <v>2.663562</v>
      </c>
      <c r="F3">
        <v>0.220706</v>
      </c>
      <c r="G3">
        <v>0.369537</v>
      </c>
      <c r="H3">
        <v>0.349219</v>
      </c>
      <c r="I3">
        <v>0.318617</v>
      </c>
      <c r="J3">
        <v>0.045682</v>
      </c>
      <c r="K3">
        <v>14.03045</v>
      </c>
      <c r="L3">
        <v>0.3423</v>
      </c>
      <c r="M3">
        <v>0.185239</v>
      </c>
      <c r="N3">
        <v>0.060662</v>
      </c>
      <c r="S3">
        <v>41.6282</v>
      </c>
    </row>
    <row r="4" spans="1:19" ht="12.75">
      <c r="A4" t="s">
        <v>43</v>
      </c>
      <c r="B4">
        <v>0.216837</v>
      </c>
      <c r="C4">
        <v>1.611379</v>
      </c>
      <c r="D4">
        <v>30.77052</v>
      </c>
      <c r="E4">
        <v>3.301881</v>
      </c>
      <c r="F4">
        <v>0.308927</v>
      </c>
      <c r="G4">
        <v>0.636427</v>
      </c>
      <c r="H4">
        <v>0.525813</v>
      </c>
      <c r="I4">
        <v>0.435819</v>
      </c>
      <c r="J4">
        <v>0.052802</v>
      </c>
      <c r="K4">
        <v>19.97432</v>
      </c>
      <c r="L4">
        <v>0.46976</v>
      </c>
      <c r="M4">
        <v>0.278513</v>
      </c>
      <c r="N4">
        <v>0.118665</v>
      </c>
      <c r="S4">
        <v>58.70166</v>
      </c>
    </row>
    <row r="5" spans="1:19" ht="12.75">
      <c r="A5" t="s">
        <v>44</v>
      </c>
      <c r="B5">
        <v>0.247502</v>
      </c>
      <c r="C5">
        <v>1.557298</v>
      </c>
      <c r="D5">
        <v>28.80387</v>
      </c>
      <c r="E5">
        <v>2.683013</v>
      </c>
      <c r="F5">
        <v>0.282125</v>
      </c>
      <c r="G5">
        <v>0.591297</v>
      </c>
      <c r="H5">
        <v>0.467448</v>
      </c>
      <c r="I5">
        <v>0.458627</v>
      </c>
      <c r="J5">
        <v>0.071693</v>
      </c>
      <c r="K5">
        <v>18.4736</v>
      </c>
      <c r="L5">
        <v>0.433125</v>
      </c>
      <c r="M5">
        <v>0.236236</v>
      </c>
      <c r="N5">
        <v>0.104522</v>
      </c>
      <c r="S5">
        <v>54.41035</v>
      </c>
    </row>
    <row r="6" spans="1:19" ht="12.75">
      <c r="A6" t="s">
        <v>45</v>
      </c>
      <c r="B6">
        <v>0.168801</v>
      </c>
      <c r="C6">
        <v>1.693224</v>
      </c>
      <c r="D6">
        <v>30.08845</v>
      </c>
      <c r="E6">
        <v>1.539836</v>
      </c>
      <c r="F6">
        <v>0.291904</v>
      </c>
      <c r="G6">
        <v>0.526291</v>
      </c>
      <c r="H6">
        <v>0.654934</v>
      </c>
      <c r="I6">
        <v>0.515773</v>
      </c>
      <c r="J6">
        <v>0.164194</v>
      </c>
      <c r="K6">
        <v>18.51298</v>
      </c>
      <c r="L6">
        <v>0.543544</v>
      </c>
      <c r="M6">
        <v>0.256802</v>
      </c>
      <c r="N6">
        <v>0.133441</v>
      </c>
      <c r="S6">
        <v>55.09018</v>
      </c>
    </row>
    <row r="7" spans="1:19" ht="12.75">
      <c r="A7" t="s">
        <v>40</v>
      </c>
      <c r="B7">
        <v>0.144555</v>
      </c>
      <c r="C7">
        <v>1.80245</v>
      </c>
      <c r="D7">
        <v>34.19943</v>
      </c>
      <c r="E7">
        <v>4.956695</v>
      </c>
      <c r="F7">
        <v>0.297444</v>
      </c>
      <c r="G7">
        <v>0.411897</v>
      </c>
      <c r="H7">
        <v>0.632731</v>
      </c>
      <c r="I7">
        <v>0.522481</v>
      </c>
      <c r="J7">
        <v>1.2E-05</v>
      </c>
      <c r="K7">
        <v>22.61582</v>
      </c>
      <c r="L7">
        <v>0.492809</v>
      </c>
      <c r="M7">
        <v>0.241529</v>
      </c>
      <c r="N7">
        <v>0.10214</v>
      </c>
      <c r="S7">
        <v>66.42</v>
      </c>
    </row>
    <row r="8" spans="1:19" ht="12.75">
      <c r="A8" t="s">
        <v>41</v>
      </c>
      <c r="B8">
        <v>0.177813</v>
      </c>
      <c r="C8">
        <v>1.88133</v>
      </c>
      <c r="D8">
        <v>35.07306</v>
      </c>
      <c r="E8">
        <v>3.294016</v>
      </c>
      <c r="F8">
        <v>0.363694</v>
      </c>
      <c r="G8">
        <v>0.628398</v>
      </c>
      <c r="H8">
        <v>0.736215</v>
      </c>
      <c r="I8">
        <v>0.530871</v>
      </c>
      <c r="J8">
        <v>0.209537</v>
      </c>
      <c r="K8">
        <v>22.3009</v>
      </c>
      <c r="L8">
        <v>0.557311</v>
      </c>
      <c r="M8">
        <v>0.280799</v>
      </c>
      <c r="N8">
        <v>0.140146</v>
      </c>
      <c r="S8">
        <v>66.17409</v>
      </c>
    </row>
    <row r="9" spans="1:19" ht="12.75">
      <c r="A9" t="s">
        <v>42</v>
      </c>
      <c r="B9">
        <v>0.22951</v>
      </c>
      <c r="C9">
        <v>1.773453</v>
      </c>
      <c r="D9">
        <v>34.89882</v>
      </c>
      <c r="E9">
        <v>3.734272</v>
      </c>
      <c r="F9">
        <v>0.322631</v>
      </c>
      <c r="G9">
        <v>0.434193</v>
      </c>
      <c r="H9">
        <v>0.767419</v>
      </c>
      <c r="I9">
        <v>0.542915</v>
      </c>
      <c r="J9">
        <v>0.17979</v>
      </c>
      <c r="K9">
        <v>22.43496</v>
      </c>
      <c r="L9">
        <v>0.568093</v>
      </c>
      <c r="M9">
        <v>0.20959</v>
      </c>
      <c r="N9">
        <v>0.122683</v>
      </c>
      <c r="S9">
        <v>66.21833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Evans</dc:creator>
  <cp:keywords/>
  <dc:description/>
  <cp:lastModifiedBy>Shaunnamm</cp:lastModifiedBy>
  <cp:lastPrinted>2010-10-26T19:11:45Z</cp:lastPrinted>
  <dcterms:created xsi:type="dcterms:W3CDTF">2008-07-18T22:22:05Z</dcterms:created>
  <dcterms:modified xsi:type="dcterms:W3CDTF">2012-09-17T13:11:54Z</dcterms:modified>
  <cp:category/>
  <cp:version/>
  <cp:contentType/>
  <cp:contentStatus/>
</cp:coreProperties>
</file>