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5150" windowHeight="780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<sst xmlns="http://schemas.openxmlformats.org/spreadsheetml/2006/main" count="115" uniqueCount="83">
  <si>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</si>
  <si>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</si>
  <si>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</si>
  <si>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</si>
  <si>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</si>
  <si>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</si>
  <si>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</si>
  <si>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</si>
  <si>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</si>
  <si>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</si>
  <si>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</si>
  <si>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</si>
  <si>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</si>
  <si>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</si>
  <si>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</si>
  <si>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</si>
  <si>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</si>
  <si>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</si>
  <si>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</si>
  <si>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</si>
  <si>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CaO</t>
  </si>
  <si>
    <t>P2O5</t>
  </si>
  <si>
    <t>K2O</t>
  </si>
  <si>
    <t>TiO2</t>
  </si>
  <si>
    <t>MnO</t>
  </si>
  <si>
    <t>FeO</t>
  </si>
  <si>
    <t>Totals</t>
  </si>
  <si>
    <t>Na</t>
  </si>
  <si>
    <t>Mg</t>
  </si>
  <si>
    <t>Al</t>
  </si>
  <si>
    <t>Ca</t>
  </si>
  <si>
    <t>P</t>
  </si>
  <si>
    <t>S</t>
  </si>
  <si>
    <t>K</t>
  </si>
  <si>
    <t>Ti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</si>
  <si>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</si>
  <si>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</si>
  <si>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</si>
  <si>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</si>
  <si>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</si>
  <si>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</si>
  <si>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</si>
  <si>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</si>
  <si>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</si>
  <si>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</si>
  <si>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</si>
  <si>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</si>
  <si>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</si>
  <si>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albite-Cr</t>
  </si>
  <si>
    <t>anor-hk</t>
  </si>
  <si>
    <t>diopside</t>
  </si>
  <si>
    <t>PET</t>
  </si>
  <si>
    <t>wollast</t>
  </si>
  <si>
    <t>apatite-s</t>
  </si>
  <si>
    <t>barite2</t>
  </si>
  <si>
    <t>kspar-OR1</t>
  </si>
  <si>
    <t>rutile1</t>
  </si>
  <si>
    <t>LIF</t>
  </si>
  <si>
    <t>rhod-791</t>
  </si>
  <si>
    <t>fayalite</t>
  </si>
  <si>
    <r>
      <t>(KNa)Fe</t>
    </r>
    <r>
      <rPr>
        <vertAlign val="superscript"/>
        <sz val="14"/>
        <rFont val="Times New Roman"/>
        <family val="1"/>
      </rPr>
      <t>2+</t>
    </r>
    <r>
      <rPr>
        <sz val="14"/>
        <rFont val="Times New Roman"/>
        <family val="1"/>
      </rPr>
      <t>(CaNa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)Fe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13</t>
    </r>
    <r>
      <rPr>
        <sz val="14"/>
        <rFont val="Times New Roman"/>
        <family val="1"/>
      </rPr>
      <t>Al(PO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11</t>
    </r>
    <r>
      <rPr>
        <sz val="14"/>
        <rFont val="Times New Roman"/>
        <family val="1"/>
      </rPr>
      <t>(PO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OH)(OH)</t>
    </r>
    <r>
      <rPr>
        <vertAlign val="subscript"/>
        <sz val="14"/>
        <rFont val="Times New Roman"/>
        <family val="1"/>
      </rPr>
      <t>2</t>
    </r>
  </si>
  <si>
    <t>ideal</t>
  </si>
  <si>
    <t>measured</t>
  </si>
  <si>
    <t>Fe2</t>
  </si>
  <si>
    <t>Fe3</t>
  </si>
  <si>
    <t>Cation numbers normalized to 48.5 O</t>
  </si>
  <si>
    <t>average</t>
  </si>
  <si>
    <t>stdev</t>
  </si>
  <si>
    <t>in formula</t>
  </si>
  <si>
    <t>(+) charges</t>
  </si>
  <si>
    <t>(OH) by difference and charge balance</t>
  </si>
  <si>
    <t>Totals*</t>
  </si>
  <si>
    <t>H2O**</t>
  </si>
  <si>
    <t>* = total adjusted for F2=-O</t>
  </si>
  <si>
    <t>** = estimated by difference</t>
  </si>
  <si>
    <t>Fe_tot</t>
  </si>
  <si>
    <t>Na_tot</t>
  </si>
  <si>
    <t>some H2O may be present?</t>
  </si>
  <si>
    <t>H***</t>
  </si>
  <si>
    <t>*** = after normalization to 52 O</t>
  </si>
  <si>
    <t>water may be present</t>
  </si>
  <si>
    <t>arrojadite R070298</t>
  </si>
  <si>
    <r>
      <t>(Na</t>
    </r>
    <r>
      <rPr>
        <vertAlign val="subscript"/>
        <sz val="14"/>
        <rFont val="Times New Roman"/>
        <family val="1"/>
      </rPr>
      <t>1.80</t>
    </r>
    <r>
      <rPr>
        <sz val="14"/>
        <rFont val="Times New Roman"/>
        <family val="1"/>
      </rPr>
      <t>K</t>
    </r>
    <r>
      <rPr>
        <vertAlign val="subscript"/>
        <sz val="14"/>
        <rFont val="Times New Roman"/>
        <family val="1"/>
      </rPr>
      <t>0.20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(Ca</t>
    </r>
    <r>
      <rPr>
        <vertAlign val="subscript"/>
        <sz val="14"/>
        <rFont val="Times New Roman"/>
        <family val="1"/>
      </rPr>
      <t>0.90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2.10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(Fe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10.71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1.40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0.89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Σ=13</t>
    </r>
    <r>
      <rPr>
        <sz val="14"/>
        <rFont val="Times New Roman"/>
        <family val="1"/>
      </rPr>
      <t>(Al</t>
    </r>
    <r>
      <rPr>
        <vertAlign val="subscript"/>
        <sz val="14"/>
        <rFont val="Times New Roman"/>
        <family val="1"/>
      </rPr>
      <t>0.90</t>
    </r>
    <r>
      <rPr>
        <sz val="14"/>
        <rFont val="Times New Roman"/>
        <family val="1"/>
      </rPr>
      <t>Ti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(P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11</t>
    </r>
    <r>
      <rPr>
        <sz val="14"/>
        <rFont val="Times New Roman"/>
        <family val="1"/>
      </rPr>
      <t>(P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OH)((OH)</t>
    </r>
    <r>
      <rPr>
        <vertAlign val="subscript"/>
        <sz val="14"/>
        <rFont val="Times New Roman"/>
        <family val="1"/>
      </rPr>
      <t>1.15</t>
    </r>
    <r>
      <rPr>
        <sz val="14"/>
        <rFont val="Times New Roman"/>
        <family val="1"/>
      </rPr>
      <t>F</t>
    </r>
    <r>
      <rPr>
        <vertAlign val="subscript"/>
        <sz val="14"/>
        <rFont val="Times New Roman"/>
        <family val="1"/>
      </rPr>
      <t>0.85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</si>
</sst>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</numFmts>
  <fonts count="7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6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79"/>
  <sheetViews>
    <sheetView tabSelected="1" workbookViewId="0" topLeftCell="A1">
      <selection activeCell="M47" sqref="M47"/>
    </sheetView>
  </sheetViews>
  <sheetFormatPr defaultColWidth="9.00390625" defaultRowHeight="13.5"/>
  <cols>
    <col min="1" max="1" width="8.125" style="1" customWidth="1"/>
    <col min="2" max="11" width="5.25390625" style="1" customWidth="1"/>
    <col min="12" max="12" width="3.00390625" style="1" customWidth="1"/>
    <col min="13" max="35" width="5.25390625" style="1" customWidth="1"/>
    <col min="36" max="16384" width="4.625" style="1" customWidth="1"/>
  </cols>
  <sheetData>
    <row r="1" spans="2:4" ht="12.75">
      <c r="B1" s="7" t="s">
        <v>81</v>
      </c>
      <c r="C1" s="7"/>
      <c r="D1" s="7"/>
    </row>
    <row r="2" spans="2:11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</row>
    <row r="3" spans="1:14" ht="12.7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M3" s="1" t="s">
        <v>66</v>
      </c>
      <c r="N3" s="1" t="s">
        <v>67</v>
      </c>
    </row>
    <row r="4" spans="1:27" ht="12.75">
      <c r="A4" s="1" t="s">
        <v>21</v>
      </c>
      <c r="B4" s="1">
        <v>40.43</v>
      </c>
      <c r="C4" s="1">
        <v>40.41</v>
      </c>
      <c r="D4" s="1">
        <v>40.13</v>
      </c>
      <c r="E4" s="1">
        <v>40.27</v>
      </c>
      <c r="F4" s="1">
        <v>40.72</v>
      </c>
      <c r="G4" s="1">
        <v>40.51</v>
      </c>
      <c r="H4" s="1">
        <v>40.71</v>
      </c>
      <c r="I4" s="3">
        <v>40.28</v>
      </c>
      <c r="J4" s="1">
        <v>40.17</v>
      </c>
      <c r="K4" s="1">
        <v>40.51</v>
      </c>
      <c r="L4" s="3"/>
      <c r="M4" s="3">
        <f>AVERAGE(B4:K4)</f>
        <v>40.414</v>
      </c>
      <c r="N4" s="3">
        <f>STDEV(B4:K4)</f>
        <v>0.2051665989708526</v>
      </c>
      <c r="O4" s="3"/>
      <c r="P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.75">
      <c r="A5" s="1" t="s">
        <v>25</v>
      </c>
      <c r="B5" s="1">
        <v>38.76</v>
      </c>
      <c r="C5" s="1">
        <v>38.13</v>
      </c>
      <c r="D5" s="1">
        <v>38.69</v>
      </c>
      <c r="E5" s="1">
        <v>38.49</v>
      </c>
      <c r="F5" s="1">
        <v>38.4</v>
      </c>
      <c r="G5" s="1">
        <v>38.56</v>
      </c>
      <c r="H5" s="1">
        <v>38.38</v>
      </c>
      <c r="I5" s="1">
        <v>38.97</v>
      </c>
      <c r="J5" s="1">
        <v>38.3</v>
      </c>
      <c r="K5" s="1">
        <v>38.51</v>
      </c>
      <c r="L5" s="3"/>
      <c r="M5" s="3">
        <f aca="true" t="shared" si="0" ref="M5:M14">AVERAGE(B5:K5)</f>
        <v>38.519</v>
      </c>
      <c r="N5" s="3">
        <f aca="true" t="shared" si="1" ref="N5:N14">STDEV(B5:K5)</f>
        <v>0.24177353958689554</v>
      </c>
      <c r="O5" s="3"/>
      <c r="P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2.75">
      <c r="A6" s="1" t="s">
        <v>17</v>
      </c>
      <c r="B6" s="1">
        <v>5.9</v>
      </c>
      <c r="C6" s="1">
        <v>5.71</v>
      </c>
      <c r="D6" s="1">
        <v>5.8</v>
      </c>
      <c r="E6" s="1">
        <v>5.46</v>
      </c>
      <c r="F6" s="1">
        <v>5.82</v>
      </c>
      <c r="G6" s="1">
        <v>5.74</v>
      </c>
      <c r="H6" s="1">
        <v>5.72</v>
      </c>
      <c r="I6" s="1">
        <v>5.51</v>
      </c>
      <c r="J6" s="1">
        <v>5.51</v>
      </c>
      <c r="K6" s="1">
        <v>5.74</v>
      </c>
      <c r="L6" s="3"/>
      <c r="M6" s="3">
        <f t="shared" si="0"/>
        <v>5.691</v>
      </c>
      <c r="N6" s="3">
        <f t="shared" si="1"/>
        <v>0.14798273172534532</v>
      </c>
      <c r="O6" s="3"/>
      <c r="P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2.75">
      <c r="A7" s="1" t="s">
        <v>24</v>
      </c>
      <c r="B7" s="1">
        <v>3.21</v>
      </c>
      <c r="C7" s="1">
        <v>3.21</v>
      </c>
      <c r="D7" s="1">
        <v>3.47</v>
      </c>
      <c r="E7" s="1">
        <v>3.42</v>
      </c>
      <c r="F7" s="1">
        <v>3.24</v>
      </c>
      <c r="G7" s="1">
        <v>3.31</v>
      </c>
      <c r="H7" s="1">
        <v>3.37</v>
      </c>
      <c r="I7" s="1">
        <v>3.11</v>
      </c>
      <c r="J7" s="1">
        <v>3.37</v>
      </c>
      <c r="K7" s="1">
        <v>3.5</v>
      </c>
      <c r="L7" s="3"/>
      <c r="M7" s="3">
        <f t="shared" si="0"/>
        <v>3.321</v>
      </c>
      <c r="N7" s="3">
        <f t="shared" si="1"/>
        <v>0.1267937958524309</v>
      </c>
      <c r="O7" s="3"/>
      <c r="P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2.75">
      <c r="A8" s="1" t="s">
        <v>18</v>
      </c>
      <c r="B8" s="1">
        <v>2.94</v>
      </c>
      <c r="C8" s="1">
        <v>2.76</v>
      </c>
      <c r="D8" s="1">
        <v>2.61</v>
      </c>
      <c r="E8" s="1">
        <v>2.64</v>
      </c>
      <c r="F8" s="1">
        <v>2.69</v>
      </c>
      <c r="G8" s="1">
        <v>2.77</v>
      </c>
      <c r="H8" s="1">
        <v>2.49</v>
      </c>
      <c r="I8" s="1">
        <v>2.64</v>
      </c>
      <c r="J8" s="1">
        <v>2.63</v>
      </c>
      <c r="K8" s="1">
        <v>2.62</v>
      </c>
      <c r="L8" s="3"/>
      <c r="M8" s="3">
        <f t="shared" si="0"/>
        <v>2.679</v>
      </c>
      <c r="N8" s="3">
        <f t="shared" si="1"/>
        <v>0.12133058604948539</v>
      </c>
      <c r="O8" s="3"/>
      <c r="P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2.75">
      <c r="A9" s="1" t="s">
        <v>20</v>
      </c>
      <c r="B9" s="1">
        <v>2.61</v>
      </c>
      <c r="C9" s="1">
        <v>2.61</v>
      </c>
      <c r="D9" s="1">
        <v>2.86</v>
      </c>
      <c r="E9" s="1">
        <v>2.55</v>
      </c>
      <c r="F9" s="1">
        <v>2.65</v>
      </c>
      <c r="G9" s="1">
        <v>2.57</v>
      </c>
      <c r="H9" s="1">
        <v>2.62</v>
      </c>
      <c r="I9" s="1">
        <v>2.53</v>
      </c>
      <c r="J9" s="1">
        <v>2.51</v>
      </c>
      <c r="K9" s="1">
        <v>2.57</v>
      </c>
      <c r="L9" s="3"/>
      <c r="M9" s="3">
        <f t="shared" si="0"/>
        <v>2.6079999999999997</v>
      </c>
      <c r="N9" s="3">
        <f t="shared" si="1"/>
        <v>0.09852241707686174</v>
      </c>
      <c r="O9" s="3"/>
      <c r="P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.75">
      <c r="A10" s="1" t="s">
        <v>19</v>
      </c>
      <c r="B10" s="1">
        <v>2.19</v>
      </c>
      <c r="C10" s="1">
        <v>2.25</v>
      </c>
      <c r="D10" s="1">
        <v>2.25</v>
      </c>
      <c r="E10" s="1">
        <v>2.15</v>
      </c>
      <c r="F10" s="1">
        <v>2.25</v>
      </c>
      <c r="G10" s="1">
        <v>2.16</v>
      </c>
      <c r="H10" s="1">
        <v>2.24</v>
      </c>
      <c r="I10" s="1">
        <v>2.07</v>
      </c>
      <c r="J10" s="1">
        <v>2.02</v>
      </c>
      <c r="K10" s="1">
        <v>2.19</v>
      </c>
      <c r="L10" s="3"/>
      <c r="M10" s="3">
        <f t="shared" si="0"/>
        <v>2.177</v>
      </c>
      <c r="N10" s="3">
        <f t="shared" si="1"/>
        <v>0.07986794656737695</v>
      </c>
      <c r="O10" s="3"/>
      <c r="P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75">
      <c r="A11" s="1" t="s">
        <v>22</v>
      </c>
      <c r="B11" s="1">
        <v>0.44</v>
      </c>
      <c r="C11" s="1">
        <v>0.44</v>
      </c>
      <c r="D11" s="1">
        <v>0.44</v>
      </c>
      <c r="E11" s="1">
        <v>0.43</v>
      </c>
      <c r="F11" s="1">
        <v>0.44</v>
      </c>
      <c r="G11" s="1">
        <v>0.48</v>
      </c>
      <c r="H11" s="1">
        <v>0.47</v>
      </c>
      <c r="I11" s="1">
        <v>0.54</v>
      </c>
      <c r="J11" s="1">
        <v>0.5</v>
      </c>
      <c r="K11" s="1">
        <v>0.52</v>
      </c>
      <c r="L11" s="3"/>
      <c r="M11" s="3">
        <f t="shared" si="0"/>
        <v>0.4699999999999999</v>
      </c>
      <c r="N11" s="3">
        <f t="shared" si="1"/>
        <v>0.03887301263230367</v>
      </c>
      <c r="O11" s="3"/>
      <c r="P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2.75">
      <c r="A12" s="1" t="s">
        <v>16</v>
      </c>
      <c r="B12" s="3">
        <v>0.777285</v>
      </c>
      <c r="C12" s="3">
        <v>0.760012</v>
      </c>
      <c r="D12" s="3">
        <v>0.880923</v>
      </c>
      <c r="E12" s="3">
        <v>0.5872820000000001</v>
      </c>
      <c r="F12" s="3">
        <v>0.535463</v>
      </c>
      <c r="G12" s="3">
        <v>0.656374</v>
      </c>
      <c r="H12" s="3">
        <v>1.019107</v>
      </c>
      <c r="I12" s="3">
        <v>0.777285</v>
      </c>
      <c r="J12" s="3">
        <v>0.656374</v>
      </c>
      <c r="K12" s="3">
        <v>0.880923</v>
      </c>
      <c r="L12" s="3"/>
      <c r="M12" s="3">
        <v>0.7531028</v>
      </c>
      <c r="N12" s="3">
        <v>0.14840937296979953</v>
      </c>
      <c r="O12" s="3"/>
      <c r="P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2.75">
      <c r="A13" s="1" t="s">
        <v>23</v>
      </c>
      <c r="B13" s="1">
        <v>0.2</v>
      </c>
      <c r="C13" s="1">
        <v>0.2</v>
      </c>
      <c r="D13" s="1">
        <v>0.21</v>
      </c>
      <c r="E13" s="1">
        <v>0.24</v>
      </c>
      <c r="F13" s="1">
        <v>0.19</v>
      </c>
      <c r="G13" s="1">
        <v>0.24</v>
      </c>
      <c r="H13" s="1">
        <v>0.21</v>
      </c>
      <c r="I13" s="1">
        <v>0.21</v>
      </c>
      <c r="J13" s="1">
        <v>0.17</v>
      </c>
      <c r="K13" s="1">
        <v>0.2</v>
      </c>
      <c r="L13" s="3"/>
      <c r="M13" s="3">
        <f t="shared" si="0"/>
        <v>0.207</v>
      </c>
      <c r="N13" s="3">
        <f t="shared" si="1"/>
        <v>0.0211081869319836</v>
      </c>
      <c r="O13" s="3"/>
      <c r="P13" s="3"/>
      <c r="Q13" s="3"/>
      <c r="R13" s="3"/>
      <c r="AA13" s="3"/>
    </row>
    <row r="14" spans="1:18" ht="12.75">
      <c r="A14" s="1" t="s">
        <v>71</v>
      </c>
      <c r="B14" s="3">
        <v>97.13</v>
      </c>
      <c r="C14" s="3">
        <v>96.16</v>
      </c>
      <c r="D14" s="3">
        <v>96.97</v>
      </c>
      <c r="E14" s="3">
        <v>95.99</v>
      </c>
      <c r="F14" s="3">
        <v>96.71</v>
      </c>
      <c r="G14" s="3">
        <v>96.72</v>
      </c>
      <c r="H14" s="3">
        <v>96.8</v>
      </c>
      <c r="I14" s="3">
        <v>96.31</v>
      </c>
      <c r="J14" s="3">
        <v>95.56</v>
      </c>
      <c r="K14" s="3">
        <v>96.87</v>
      </c>
      <c r="L14" s="3"/>
      <c r="M14" s="3">
        <f t="shared" si="0"/>
        <v>96.52199999999999</v>
      </c>
      <c r="N14" s="3">
        <f t="shared" si="1"/>
        <v>0.49752275213287783</v>
      </c>
      <c r="O14" s="3"/>
      <c r="P14" s="3"/>
      <c r="Q14" s="3"/>
      <c r="R14" s="3"/>
    </row>
    <row r="15" spans="1:18" ht="12.75">
      <c r="A15" s="1" t="s">
        <v>72</v>
      </c>
      <c r="B15" s="3">
        <f>100-SUM(B4:B4:B13)</f>
        <v>2.542715000000001</v>
      </c>
      <c r="C15" s="3">
        <f>100-SUM(C4:C4:C13)</f>
        <v>3.519988000000012</v>
      </c>
      <c r="D15" s="3">
        <f>100-SUM(D4:D4:D13)</f>
        <v>2.659077000000025</v>
      </c>
      <c r="E15" s="3">
        <f>100-SUM(E4:E4:E13)</f>
        <v>3.7627179999999925</v>
      </c>
      <c r="F15" s="3">
        <f>100-SUM(F4:F4:F13)</f>
        <v>3.0645370000000014</v>
      </c>
      <c r="G15" s="3">
        <f>100-SUM(G4:G4:G13)</f>
        <v>3.0036260000000254</v>
      </c>
      <c r="H15" s="3">
        <f>100-SUM(H4:H4:H13)</f>
        <v>2.770893000000001</v>
      </c>
      <c r="I15" s="3">
        <f>100-SUM(I4:I4:I13)</f>
        <v>3.3627149999999943</v>
      </c>
      <c r="J15" s="3">
        <f>100-SUM(J4:J4:J13)</f>
        <v>4.163625999999994</v>
      </c>
      <c r="K15" s="3">
        <f>100-SUM(K4:K4:K13)</f>
        <v>2.759077000000019</v>
      </c>
      <c r="L15" s="3"/>
      <c r="M15" s="3">
        <f>AVERAGE(B15:K15)</f>
        <v>3.1608972000000066</v>
      </c>
      <c r="N15" s="3">
        <f>STDEV(B15:K15)</f>
        <v>0.5290331812600886</v>
      </c>
      <c r="O15" s="3"/>
      <c r="P15" s="3"/>
      <c r="Q15" s="3"/>
      <c r="R15" s="3"/>
    </row>
    <row r="16" spans="1:18" ht="12.75">
      <c r="A16" s="1" t="s">
        <v>73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1" t="s">
        <v>74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18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1" t="s">
        <v>65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1" t="s">
        <v>66</v>
      </c>
      <c r="N19" s="1" t="s">
        <v>67</v>
      </c>
      <c r="O19" s="3" t="s">
        <v>68</v>
      </c>
      <c r="P19" s="3"/>
      <c r="Q19" s="3" t="s">
        <v>69</v>
      </c>
      <c r="R19" s="3"/>
    </row>
    <row r="20" spans="1:18" ht="12.75">
      <c r="A20" s="1" t="s">
        <v>31</v>
      </c>
      <c r="B20" s="2">
        <v>11.942667534866523</v>
      </c>
      <c r="C20" s="2">
        <v>12.015913045958667</v>
      </c>
      <c r="D20" s="2">
        <v>11.905143388493837</v>
      </c>
      <c r="E20" s="2">
        <v>12.005932739066694</v>
      </c>
      <c r="F20" s="2">
        <v>12.025683164366438</v>
      </c>
      <c r="G20" s="2">
        <v>11.992398089778481</v>
      </c>
      <c r="H20" s="2">
        <v>12.047439777377361</v>
      </c>
      <c r="I20" s="2">
        <v>12.010719895771294</v>
      </c>
      <c r="J20" s="2">
        <v>12.039709290943433</v>
      </c>
      <c r="K20" s="2">
        <v>11.995003390612126</v>
      </c>
      <c r="L20" s="2"/>
      <c r="M20" s="2">
        <f>AVERAGE(B20:K20)</f>
        <v>11.998061031723484</v>
      </c>
      <c r="N20" s="2">
        <f>STDEV(B20:K20)</f>
        <v>0.04374201038899353</v>
      </c>
      <c r="O20" s="5">
        <v>12</v>
      </c>
      <c r="P20" s="3">
        <v>5</v>
      </c>
      <c r="Q20" s="3">
        <f>O20*P20</f>
        <v>60</v>
      </c>
      <c r="R20" s="3"/>
    </row>
    <row r="21" spans="2:18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5"/>
      <c r="P21" s="3"/>
      <c r="Q21" s="3"/>
      <c r="R21" s="3"/>
    </row>
    <row r="22" spans="1:28" ht="12.75">
      <c r="A22" s="1" t="s">
        <v>29</v>
      </c>
      <c r="B22" s="2">
        <v>0.9005857862910364</v>
      </c>
      <c r="C22" s="2">
        <v>0.9313948172284914</v>
      </c>
      <c r="D22" s="2">
        <v>0.9292474143243707</v>
      </c>
      <c r="E22" s="2">
        <v>0.8923518096414514</v>
      </c>
      <c r="F22" s="2">
        <v>0.9250556897121709</v>
      </c>
      <c r="G22" s="2">
        <v>0.8901863220617554</v>
      </c>
      <c r="H22" s="2">
        <v>0.9228371141418459</v>
      </c>
      <c r="I22" s="2">
        <v>0.8592772126999688</v>
      </c>
      <c r="J22" s="2">
        <v>0.842847321065408</v>
      </c>
      <c r="K22" s="2">
        <v>0.9027460963850876</v>
      </c>
      <c r="L22" s="2"/>
      <c r="M22" s="2">
        <f>AVERAGE(B22:K22)</f>
        <v>0.8996529583551585</v>
      </c>
      <c r="N22" s="2">
        <f>STDEV(B22:K22)</f>
        <v>0.029956680167605537</v>
      </c>
      <c r="O22" s="5">
        <v>0.9</v>
      </c>
      <c r="P22" s="3">
        <v>3</v>
      </c>
      <c r="Q22" s="3">
        <f>O22*P22</f>
        <v>2.7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18" ht="12.75">
      <c r="A23" s="1" t="s">
        <v>34</v>
      </c>
      <c r="B23" s="2">
        <v>0.05249098372554337</v>
      </c>
      <c r="C23" s="2">
        <v>0.05283905443813678</v>
      </c>
      <c r="D23" s="2">
        <v>0.05535309140005094</v>
      </c>
      <c r="E23" s="2">
        <v>0.063574453159319</v>
      </c>
      <c r="F23" s="2">
        <v>0.04985545731061067</v>
      </c>
      <c r="G23" s="2">
        <v>0.06312656386615735</v>
      </c>
      <c r="H23" s="2">
        <v>0.05521665217945879</v>
      </c>
      <c r="I23" s="2">
        <v>0.05563601132365593</v>
      </c>
      <c r="J23" s="2">
        <v>0.04527101226210402</v>
      </c>
      <c r="K23" s="2">
        <v>0.0526168982177718</v>
      </c>
      <c r="L23" s="2"/>
      <c r="M23" s="2">
        <f>AVERAGE(B23:K23)</f>
        <v>0.05459801778828086</v>
      </c>
      <c r="N23" s="2">
        <f>STDEV(B23:K23)</f>
        <v>0.00554061826426278</v>
      </c>
      <c r="O23" s="5">
        <v>0.05</v>
      </c>
      <c r="P23" s="3">
        <v>5</v>
      </c>
      <c r="Q23" s="3">
        <f>O23*P23</f>
        <v>0.25</v>
      </c>
      <c r="R23" s="3"/>
    </row>
    <row r="24" spans="1:18" ht="12.75">
      <c r="A24" s="1" t="s">
        <v>64</v>
      </c>
      <c r="B24" s="2">
        <f>1-SUM(B22:B23)</f>
        <v>0.046923229983420245</v>
      </c>
      <c r="C24" s="2">
        <f aca="true" t="shared" si="2" ref="C24:K24">1-SUM(C22:C23)</f>
        <v>0.015766128333371876</v>
      </c>
      <c r="D24" s="2">
        <f t="shared" si="2"/>
        <v>0.015399494275578296</v>
      </c>
      <c r="E24" s="2">
        <f t="shared" si="2"/>
        <v>0.04407373719922958</v>
      </c>
      <c r="F24" s="2">
        <f t="shared" si="2"/>
        <v>0.025088852977218412</v>
      </c>
      <c r="G24" s="2">
        <f t="shared" si="2"/>
        <v>0.046687114072087255</v>
      </c>
      <c r="H24" s="2">
        <f t="shared" si="2"/>
        <v>0.021946233678695304</v>
      </c>
      <c r="I24" s="2">
        <f t="shared" si="2"/>
        <v>0.08508677597637526</v>
      </c>
      <c r="J24" s="2">
        <f t="shared" si="2"/>
        <v>0.11188166667248789</v>
      </c>
      <c r="K24" s="2">
        <f t="shared" si="2"/>
        <v>0.04463700539714055</v>
      </c>
      <c r="L24" s="2"/>
      <c r="M24" s="2">
        <f>AVERAGE(B24:K24)</f>
        <v>0.04574902385656047</v>
      </c>
      <c r="N24" s="2">
        <f>STDEV(B24:K24)</f>
        <v>0.031164029446595812</v>
      </c>
      <c r="O24" s="5">
        <v>0.05</v>
      </c>
      <c r="P24" s="3">
        <v>3</v>
      </c>
      <c r="Q24" s="3">
        <f>O24*P24</f>
        <v>0.15000000000000002</v>
      </c>
      <c r="R24" s="3"/>
    </row>
    <row r="25" spans="2:18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5"/>
      <c r="P25" s="3"/>
      <c r="Q25" s="3"/>
      <c r="R25" s="3"/>
    </row>
    <row r="26" spans="1:18" ht="12.75">
      <c r="A26" s="1" t="s">
        <v>63</v>
      </c>
      <c r="B26" s="2">
        <f>13-SUM(B27:B28)</f>
        <v>10.618223912841334</v>
      </c>
      <c r="C26" s="2">
        <f aca="true" t="shared" si="3" ref="C26:K26">13-SUM(C27:C28)</f>
        <v>10.696679190721019</v>
      </c>
      <c r="D26" s="2">
        <f t="shared" si="3"/>
        <v>10.7110005714232</v>
      </c>
      <c r="E26" s="2">
        <f t="shared" si="3"/>
        <v>10.69729976123238</v>
      </c>
      <c r="F26" s="2">
        <f t="shared" si="3"/>
        <v>10.740792953017662</v>
      </c>
      <c r="G26" s="2">
        <f t="shared" si="3"/>
        <v>10.675032446148121</v>
      </c>
      <c r="H26" s="2">
        <f t="shared" si="3"/>
        <v>10.805782846584258</v>
      </c>
      <c r="I26" s="2">
        <f t="shared" si="3"/>
        <v>10.780061264997673</v>
      </c>
      <c r="J26" s="2">
        <f t="shared" si="3"/>
        <v>10.70382440466257</v>
      </c>
      <c r="K26" s="2">
        <f t="shared" si="3"/>
        <v>10.702156407507644</v>
      </c>
      <c r="L26" s="2"/>
      <c r="M26" s="2">
        <f>AVERAGE(B26:K26)</f>
        <v>10.713085375913584</v>
      </c>
      <c r="N26" s="2">
        <f>STDEV(B26:K26)</f>
        <v>0.05272668115279831</v>
      </c>
      <c r="O26" s="5">
        <v>10.71</v>
      </c>
      <c r="P26" s="3">
        <v>2</v>
      </c>
      <c r="Q26" s="3">
        <f>O26*P26</f>
        <v>21.42</v>
      </c>
      <c r="R26" s="3"/>
    </row>
    <row r="27" spans="1:18" ht="12.75">
      <c r="A27" s="1" t="s">
        <v>28</v>
      </c>
      <c r="B27" s="2">
        <v>1.5292592576739568</v>
      </c>
      <c r="C27" s="2">
        <v>1.445150891982313</v>
      </c>
      <c r="D27" s="2">
        <v>1.3634592572218127</v>
      </c>
      <c r="E27" s="2">
        <v>1.3859717876769961</v>
      </c>
      <c r="F27" s="2">
        <v>1.3989121911473883</v>
      </c>
      <c r="G27" s="2">
        <v>1.4439752494158067</v>
      </c>
      <c r="H27" s="2">
        <v>1.2975652181092667</v>
      </c>
      <c r="I27" s="2">
        <v>1.3861801982490538</v>
      </c>
      <c r="J27" s="2">
        <v>1.3880531760890895</v>
      </c>
      <c r="K27" s="2">
        <v>1.366078354487017</v>
      </c>
      <c r="L27" s="2"/>
      <c r="M27" s="2">
        <f>AVERAGE(B27:K27)</f>
        <v>1.40046055820527</v>
      </c>
      <c r="N27" s="2">
        <f>STDEV(B27:K27)</f>
        <v>0.061633987929602604</v>
      </c>
      <c r="O27" s="5">
        <v>1.4</v>
      </c>
      <c r="P27" s="3">
        <v>2</v>
      </c>
      <c r="Q27" s="3">
        <f aca="true" t="shared" si="4" ref="Q27:Q36">O27*P27</f>
        <v>2.8</v>
      </c>
      <c r="R27" s="3"/>
    </row>
    <row r="28" spans="1:18" ht="12.75">
      <c r="A28" s="1" t="s">
        <v>35</v>
      </c>
      <c r="B28" s="2">
        <v>0.8525168294847087</v>
      </c>
      <c r="C28" s="2">
        <v>0.8581699172966678</v>
      </c>
      <c r="D28" s="2">
        <v>0.9255401713549861</v>
      </c>
      <c r="E28" s="2">
        <v>0.9167284510906251</v>
      </c>
      <c r="F28" s="2">
        <v>0.8602948558349494</v>
      </c>
      <c r="G28" s="2">
        <v>0.8809923044360725</v>
      </c>
      <c r="H28" s="2">
        <v>0.8966519353064755</v>
      </c>
      <c r="I28" s="2">
        <v>0.8337585367532723</v>
      </c>
      <c r="J28" s="2">
        <v>0.9081224192483417</v>
      </c>
      <c r="K28" s="2">
        <v>0.9317652380053386</v>
      </c>
      <c r="L28" s="2"/>
      <c r="M28" s="2">
        <f>AVERAGE(B28:K28)</f>
        <v>0.8864540658811437</v>
      </c>
      <c r="N28" s="2">
        <f>STDEV(B28:K28)</f>
        <v>0.03417855307453927</v>
      </c>
      <c r="O28" s="5">
        <v>0.89</v>
      </c>
      <c r="P28" s="3">
        <v>2</v>
      </c>
      <c r="Q28" s="3">
        <f t="shared" si="4"/>
        <v>1.78</v>
      </c>
      <c r="R28" s="3"/>
    </row>
    <row r="29" spans="2:18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5"/>
      <c r="P29" s="3"/>
      <c r="Q29" s="3"/>
      <c r="R29" s="3"/>
    </row>
    <row r="30" spans="1:18" ht="12.75">
      <c r="A30" s="1" t="s">
        <v>27</v>
      </c>
      <c r="B30" s="2">
        <f>3-B31</f>
        <v>2.0242492676167596</v>
      </c>
      <c r="C30" s="2">
        <f aca="true" t="shared" si="5" ref="C30:K30">3-C31</f>
        <v>2.0177790087526852</v>
      </c>
      <c r="D30" s="2">
        <f t="shared" si="5"/>
        <v>1.9261780393363228</v>
      </c>
      <c r="E30" s="2">
        <f t="shared" si="5"/>
        <v>2.03782241717046</v>
      </c>
      <c r="F30" s="2">
        <f t="shared" si="5"/>
        <v>2.009513319835344</v>
      </c>
      <c r="G30" s="2">
        <f t="shared" si="5"/>
        <v>2.037107743325693</v>
      </c>
      <c r="H30" s="2">
        <f t="shared" si="5"/>
        <v>2.0187137114896734</v>
      </c>
      <c r="I30" s="2">
        <f t="shared" si="5"/>
        <v>2.0452253587652134</v>
      </c>
      <c r="J30" s="2">
        <f t="shared" si="5"/>
        <v>2.047886620881747</v>
      </c>
      <c r="K30" s="2">
        <f t="shared" si="5"/>
        <v>2.0368985588089483</v>
      </c>
      <c r="L30" s="2"/>
      <c r="M30" s="2">
        <f>AVERAGE(B30:K30)</f>
        <v>2.020137404598285</v>
      </c>
      <c r="N30" s="2">
        <f>STDEV(B30:K30)</f>
        <v>0.03535037741945084</v>
      </c>
      <c r="O30" s="5">
        <v>2.1</v>
      </c>
      <c r="P30" s="3">
        <v>1</v>
      </c>
      <c r="Q30" s="3">
        <f t="shared" si="4"/>
        <v>2.1</v>
      </c>
      <c r="R30" s="3"/>
    </row>
    <row r="31" spans="1:18" ht="12.75">
      <c r="A31" s="1" t="s">
        <v>30</v>
      </c>
      <c r="B31" s="2">
        <v>0.9757507323832404</v>
      </c>
      <c r="C31" s="2">
        <v>0.9822209912473147</v>
      </c>
      <c r="D31" s="2">
        <v>1.0738219606636772</v>
      </c>
      <c r="E31" s="2">
        <v>0.9621775828295398</v>
      </c>
      <c r="F31" s="2">
        <v>0.9904866801646557</v>
      </c>
      <c r="G31" s="2">
        <v>0.9628922566743066</v>
      </c>
      <c r="H31" s="2">
        <v>0.9812862885103266</v>
      </c>
      <c r="I31" s="2">
        <v>0.9547746412347864</v>
      </c>
      <c r="J31" s="2">
        <v>0.9521133791182529</v>
      </c>
      <c r="K31" s="2">
        <v>0.9631014411910516</v>
      </c>
      <c r="L31" s="2"/>
      <c r="M31" s="2">
        <f>AVERAGE(B31:K31)</f>
        <v>0.9798625954017153</v>
      </c>
      <c r="N31" s="2">
        <f>STDEV(B31:K31)</f>
        <v>0.03535037741948155</v>
      </c>
      <c r="O31" s="5">
        <v>0.9</v>
      </c>
      <c r="P31" s="3">
        <v>2</v>
      </c>
      <c r="Q31" s="3">
        <f t="shared" si="4"/>
        <v>1.8</v>
      </c>
      <c r="R31" s="3"/>
    </row>
    <row r="32" spans="2:18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5"/>
      <c r="P32" s="3"/>
      <c r="Q32" s="3"/>
      <c r="R32" s="3"/>
    </row>
    <row r="33" spans="1:18" ht="12.75">
      <c r="A33" s="1" t="s">
        <v>63</v>
      </c>
      <c r="B33" s="2">
        <f aca="true" t="shared" si="6" ref="B33:K33">B42-B24-B26</f>
        <v>1.144915352444709</v>
      </c>
      <c r="C33" s="2">
        <f t="shared" si="6"/>
        <v>0.9875635593883985</v>
      </c>
      <c r="D33" s="2">
        <f t="shared" si="6"/>
        <v>1.111897113479099</v>
      </c>
      <c r="E33" s="2">
        <f t="shared" si="6"/>
        <v>1.0942606986819747</v>
      </c>
      <c r="F33" s="2">
        <f t="shared" si="6"/>
        <v>0.9366670798325902</v>
      </c>
      <c r="G33" s="2">
        <f t="shared" si="6"/>
        <v>1.0545241570269024</v>
      </c>
      <c r="H33" s="2">
        <f t="shared" si="6"/>
        <v>0.8919973400951733</v>
      </c>
      <c r="I33" s="2">
        <f t="shared" si="6"/>
        <v>1.1135760742311298</v>
      </c>
      <c r="J33" s="2">
        <f t="shared" si="6"/>
        <v>1.0238637153705756</v>
      </c>
      <c r="K33" s="2">
        <f t="shared" si="6"/>
        <v>1.0172751616631075</v>
      </c>
      <c r="L33" s="2"/>
      <c r="M33" s="2">
        <f>AVERAGE(B33:K33)</f>
        <v>1.037654025221366</v>
      </c>
      <c r="N33" s="2">
        <f>STDEV(B33:K33)</f>
        <v>0.0821914170829896</v>
      </c>
      <c r="O33" s="5">
        <v>1</v>
      </c>
      <c r="P33" s="3">
        <v>2</v>
      </c>
      <c r="Q33" s="3">
        <f>O33*P33</f>
        <v>2</v>
      </c>
      <c r="R33" s="3"/>
    </row>
    <row r="34" spans="2:18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5"/>
      <c r="P34" s="3"/>
      <c r="Q34" s="3"/>
      <c r="R34" s="3"/>
    </row>
    <row r="35" spans="1:18" ht="12.75">
      <c r="A35" s="1" t="s">
        <v>27</v>
      </c>
      <c r="B35" s="2">
        <f>B43-B30</f>
        <v>1.9671404951590983</v>
      </c>
      <c r="C35" s="2">
        <f aca="true" t="shared" si="7" ref="C35:K35">C43-C30</f>
        <v>1.870689275704288</v>
      </c>
      <c r="D35" s="2">
        <f t="shared" si="7"/>
        <v>2.014473115420213</v>
      </c>
      <c r="E35" s="2">
        <f t="shared" si="7"/>
        <v>1.6902251540322593</v>
      </c>
      <c r="F35" s="2">
        <f t="shared" si="7"/>
        <v>1.926889182412523</v>
      </c>
      <c r="G35" s="2">
        <f t="shared" si="7"/>
        <v>1.8545103345721126</v>
      </c>
      <c r="H35" s="2">
        <f t="shared" si="7"/>
        <v>1.8580043430447928</v>
      </c>
      <c r="I35" s="2">
        <f t="shared" si="7"/>
        <v>1.7175275677134358</v>
      </c>
      <c r="J35" s="2">
        <f t="shared" si="7"/>
        <v>1.7342768357850504</v>
      </c>
      <c r="K35" s="2">
        <f t="shared" si="7"/>
        <v>1.855564957653077</v>
      </c>
      <c r="L35" s="2"/>
      <c r="M35" s="2">
        <f>AVERAGE(B35:K35)</f>
        <v>1.8489301261496849</v>
      </c>
      <c r="N35" s="2">
        <f>STDEV(B35:K35)</f>
        <v>0.10733438215735183</v>
      </c>
      <c r="O35" s="5">
        <v>1.8</v>
      </c>
      <c r="P35" s="3">
        <v>1</v>
      </c>
      <c r="Q35" s="3">
        <f t="shared" si="4"/>
        <v>1.8</v>
      </c>
      <c r="R35" s="3"/>
    </row>
    <row r="36" spans="1:18" ht="12.75">
      <c r="A36" s="1" t="s">
        <v>33</v>
      </c>
      <c r="B36" s="2">
        <v>0.19585581000881255</v>
      </c>
      <c r="C36" s="2">
        <v>0.19715454107683314</v>
      </c>
      <c r="D36" s="2">
        <v>0.1966999860092746</v>
      </c>
      <c r="E36" s="2">
        <v>0.19318300339006989</v>
      </c>
      <c r="F36" s="2">
        <v>0.1958126957571151</v>
      </c>
      <c r="G36" s="2">
        <v>0.21412689157722237</v>
      </c>
      <c r="H36" s="2">
        <v>0.20959344756049691</v>
      </c>
      <c r="I36" s="2">
        <v>0.24263839163252568</v>
      </c>
      <c r="J36" s="2">
        <v>0.22582413480041333</v>
      </c>
      <c r="K36" s="2">
        <v>0.2320211939430581</v>
      </c>
      <c r="L36" s="2"/>
      <c r="M36" s="2">
        <f>AVERAGE(B36:K36)</f>
        <v>0.21029100957558217</v>
      </c>
      <c r="N36" s="2">
        <f>STDEV(B36:K36)</f>
        <v>0.017773250064598033</v>
      </c>
      <c r="O36" s="5">
        <v>0.2</v>
      </c>
      <c r="P36" s="3">
        <v>1</v>
      </c>
      <c r="Q36" s="3">
        <f t="shared" si="4"/>
        <v>0.2</v>
      </c>
      <c r="R36" s="3"/>
    </row>
    <row r="37" spans="2:18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5"/>
      <c r="P37" s="3"/>
      <c r="Q37" s="3"/>
      <c r="R37" s="3"/>
    </row>
    <row r="38" spans="1:18" ht="12.75">
      <c r="A38" s="1" t="s">
        <v>26</v>
      </c>
      <c r="B38" s="2">
        <f aca="true" t="shared" si="8" ref="B38:K38">SUM(B20:B36)</f>
        <v>32.250579192479144</v>
      </c>
      <c r="C38" s="2">
        <f t="shared" si="8"/>
        <v>32.07132042212818</v>
      </c>
      <c r="D38" s="2">
        <f t="shared" si="8"/>
        <v>32.22821360340242</v>
      </c>
      <c r="E38" s="2">
        <f t="shared" si="8"/>
        <v>31.983601595170995</v>
      </c>
      <c r="F38" s="2">
        <f t="shared" si="8"/>
        <v>32.085052122368666</v>
      </c>
      <c r="G38" s="2">
        <f t="shared" si="8"/>
        <v>32.115559472954715</v>
      </c>
      <c r="H38" s="2">
        <f t="shared" si="8"/>
        <v>32.00703490807783</v>
      </c>
      <c r="I38" s="2">
        <f t="shared" si="8"/>
        <v>32.08446192934838</v>
      </c>
      <c r="J38" s="2">
        <f t="shared" si="8"/>
        <v>32.02367397689948</v>
      </c>
      <c r="K38" s="2">
        <f t="shared" si="8"/>
        <v>32.09986470387137</v>
      </c>
      <c r="L38" s="2"/>
      <c r="M38" s="2">
        <f>AVERAGE(B38:K38)</f>
        <v>32.09493619267012</v>
      </c>
      <c r="N38" s="2">
        <f>STDEV(B38:K38)</f>
        <v>0.08717967589152328</v>
      </c>
      <c r="O38" s="3">
        <v>32.04</v>
      </c>
      <c r="P38" s="3"/>
      <c r="Q38" s="6">
        <f>SUM(Q20:Q36)</f>
        <v>97</v>
      </c>
      <c r="R38" s="3"/>
    </row>
    <row r="39" spans="2:18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3"/>
      <c r="R39" s="3"/>
    </row>
    <row r="40" spans="1:18" ht="12.75">
      <c r="A40" s="1" t="s">
        <v>16</v>
      </c>
      <c r="B40" s="2">
        <v>0.8577276978070881</v>
      </c>
      <c r="C40" s="2">
        <v>0.8442283316472223</v>
      </c>
      <c r="D40" s="2">
        <v>0.976281290664499</v>
      </c>
      <c r="E40" s="2">
        <v>0.6540824750354234</v>
      </c>
      <c r="F40" s="2">
        <v>0.5907490089541306</v>
      </c>
      <c r="G40" s="2">
        <v>0.7258831408650539</v>
      </c>
      <c r="H40" s="2">
        <v>1.126639550570659</v>
      </c>
      <c r="I40" s="2">
        <v>0.8658275695919824</v>
      </c>
      <c r="J40" s="2">
        <v>0.7349149553465739</v>
      </c>
      <c r="K40" s="2">
        <v>0.9744232273881568</v>
      </c>
      <c r="L40" s="2"/>
      <c r="M40" s="2">
        <f>AVERAGE(B40:K40)</f>
        <v>0.835075724787079</v>
      </c>
      <c r="N40" s="2">
        <f>STDEV(B40:K40)</f>
        <v>0.1634074870847857</v>
      </c>
      <c r="O40" s="5">
        <v>0.85</v>
      </c>
      <c r="P40" s="3"/>
      <c r="Q40" s="3"/>
      <c r="R40" s="3"/>
    </row>
    <row r="41" spans="2:18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3"/>
      <c r="R41" s="3"/>
    </row>
    <row r="42" spans="1:29" ht="12.75">
      <c r="A42" s="1" t="s">
        <v>75</v>
      </c>
      <c r="B42" s="2">
        <v>11.810062495269463</v>
      </c>
      <c r="C42" s="2">
        <v>11.70000887844279</v>
      </c>
      <c r="D42" s="2">
        <v>11.838297179177879</v>
      </c>
      <c r="E42" s="2">
        <v>11.835634197113583</v>
      </c>
      <c r="F42" s="2">
        <v>11.70254888582747</v>
      </c>
      <c r="G42" s="2">
        <v>11.77624371724711</v>
      </c>
      <c r="H42" s="2">
        <v>11.719726420358127</v>
      </c>
      <c r="I42" s="2">
        <v>11.978724115205178</v>
      </c>
      <c r="J42" s="2">
        <v>11.839569786705633</v>
      </c>
      <c r="K42" s="2">
        <v>11.764068574567892</v>
      </c>
      <c r="L42" s="2"/>
      <c r="M42" s="2">
        <f>AVERAGE(B42:K42)</f>
        <v>11.796488424991512</v>
      </c>
      <c r="N42" s="2">
        <f>STDEV(B42:K42)</f>
        <v>0.08433841188222499</v>
      </c>
      <c r="O42" s="3"/>
      <c r="P42" s="3"/>
      <c r="Q42" s="3"/>
      <c r="R42" s="3"/>
      <c r="S42" s="3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18" ht="12.75">
      <c r="A43" s="1" t="s">
        <v>76</v>
      </c>
      <c r="B43" s="2">
        <v>3.991389762775858</v>
      </c>
      <c r="C43" s="2">
        <v>3.888468284456973</v>
      </c>
      <c r="D43" s="2">
        <v>3.940651154756536</v>
      </c>
      <c r="E43" s="2">
        <v>3.7280475712027195</v>
      </c>
      <c r="F43" s="2">
        <v>3.936402502247867</v>
      </c>
      <c r="G43" s="2">
        <v>3.891618077897806</v>
      </c>
      <c r="H43" s="2">
        <v>3.876718054534466</v>
      </c>
      <c r="I43" s="2">
        <v>3.7627529264786492</v>
      </c>
      <c r="J43" s="2">
        <v>3.7821634566667974</v>
      </c>
      <c r="K43" s="2">
        <v>3.8924635164620254</v>
      </c>
      <c r="L43" s="2"/>
      <c r="M43" s="2">
        <f>AVERAGE(B43:K43)</f>
        <v>3.8690675307479685</v>
      </c>
      <c r="N43" s="2">
        <f>STDEV(B43:K43)</f>
        <v>0.08488783665481045</v>
      </c>
      <c r="O43" s="3"/>
      <c r="P43" s="3"/>
      <c r="Q43" s="3"/>
      <c r="R43" s="3"/>
    </row>
    <row r="44" spans="2:18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5"/>
      <c r="P44" s="3"/>
      <c r="Q44" s="3"/>
      <c r="R44" s="3"/>
    </row>
    <row r="45" spans="1:18" ht="12.75">
      <c r="A45" s="1" t="s">
        <v>78</v>
      </c>
      <c r="B45" s="2">
        <v>5.922688842290075</v>
      </c>
      <c r="C45" s="2">
        <v>8.070769804335965</v>
      </c>
      <c r="D45" s="2">
        <v>6.2024952261753095</v>
      </c>
      <c r="E45" s="2">
        <v>8.601731239170329</v>
      </c>
      <c r="F45" s="2">
        <v>7.053457874907212</v>
      </c>
      <c r="G45" s="2">
        <v>6.938191745099404</v>
      </c>
      <c r="H45" s="2">
        <v>6.432090399685105</v>
      </c>
      <c r="I45" s="2">
        <v>7.757244526394331</v>
      </c>
      <c r="J45" s="2">
        <v>9.479760853618421</v>
      </c>
      <c r="K45" s="2">
        <v>6.409750607787491</v>
      </c>
      <c r="L45" s="2"/>
      <c r="M45" s="2">
        <f>AVERAGE(B45:K45)</f>
        <v>7.286818111946363</v>
      </c>
      <c r="N45" s="2">
        <f>STDEV(B45:K45)</f>
        <v>1.1588444755013356</v>
      </c>
      <c r="O45" s="5"/>
      <c r="P45" s="3" t="s">
        <v>80</v>
      </c>
      <c r="Q45" s="3"/>
      <c r="R45" s="3"/>
    </row>
    <row r="46" spans="1:18" ht="12.75">
      <c r="A46" s="1" t="s">
        <v>79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5"/>
      <c r="P46" s="3"/>
      <c r="Q46" s="3"/>
      <c r="R46" s="3"/>
    </row>
    <row r="47" spans="1:15" ht="23.25">
      <c r="A47" s="3" t="s">
        <v>61</v>
      </c>
      <c r="B47" s="3"/>
      <c r="C47" s="4" t="s">
        <v>60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1" ht="23.25">
      <c r="A48" s="1" t="s">
        <v>62</v>
      </c>
      <c r="C48" s="4" t="s">
        <v>82</v>
      </c>
      <c r="J48" s="3"/>
      <c r="K48" s="3"/>
    </row>
    <row r="49" spans="6:15" ht="13.5">
      <c r="F49"/>
      <c r="M49" s="3"/>
      <c r="N49" s="3"/>
      <c r="O49" s="1" t="s">
        <v>70</v>
      </c>
    </row>
    <row r="50" spans="6:15" ht="13.5">
      <c r="F50"/>
      <c r="M50" s="3"/>
      <c r="N50" s="3"/>
      <c r="O50" s="1" t="s">
        <v>77</v>
      </c>
    </row>
    <row r="51" spans="6:14" ht="13.5">
      <c r="F51"/>
      <c r="M51" s="3"/>
      <c r="N51" s="3"/>
    </row>
    <row r="52" spans="1:14" ht="12.75">
      <c r="A52" s="1" t="s">
        <v>37</v>
      </c>
      <c r="B52" s="1" t="s">
        <v>38</v>
      </c>
      <c r="C52" s="1" t="s">
        <v>39</v>
      </c>
      <c r="D52" s="1" t="s">
        <v>40</v>
      </c>
      <c r="E52" s="1" t="s">
        <v>41</v>
      </c>
      <c r="F52" s="1" t="s">
        <v>42</v>
      </c>
      <c r="G52" s="1" t="s">
        <v>43</v>
      </c>
      <c r="H52" s="1" t="s">
        <v>44</v>
      </c>
      <c r="M52" s="3"/>
      <c r="N52" s="3"/>
    </row>
    <row r="53" spans="1:14" ht="12.75">
      <c r="A53" s="1" t="s">
        <v>45</v>
      </c>
      <c r="B53" s="1" t="s">
        <v>16</v>
      </c>
      <c r="C53" s="1" t="s">
        <v>46</v>
      </c>
      <c r="D53" s="1">
        <v>20</v>
      </c>
      <c r="E53" s="1">
        <v>10</v>
      </c>
      <c r="F53" s="1">
        <v>800</v>
      </c>
      <c r="G53" s="1">
        <v>-800</v>
      </c>
      <c r="H53" s="1" t="s">
        <v>47</v>
      </c>
      <c r="M53" s="3"/>
      <c r="N53" s="3"/>
    </row>
    <row r="54" spans="1:14" ht="12.75">
      <c r="A54" s="1" t="s">
        <v>45</v>
      </c>
      <c r="B54" s="1" t="s">
        <v>27</v>
      </c>
      <c r="C54" s="1" t="s">
        <v>46</v>
      </c>
      <c r="D54" s="1">
        <v>20</v>
      </c>
      <c r="E54" s="1">
        <v>10</v>
      </c>
      <c r="F54" s="1">
        <v>600</v>
      </c>
      <c r="G54" s="1">
        <v>-600</v>
      </c>
      <c r="H54" s="1" t="s">
        <v>48</v>
      </c>
      <c r="M54" s="3"/>
      <c r="N54" s="3"/>
    </row>
    <row r="55" spans="1:14" ht="12.75">
      <c r="A55" s="1" t="s">
        <v>45</v>
      </c>
      <c r="B55" s="1" t="s">
        <v>29</v>
      </c>
      <c r="C55" s="1" t="s">
        <v>46</v>
      </c>
      <c r="D55" s="1">
        <v>20</v>
      </c>
      <c r="E55" s="1">
        <v>10</v>
      </c>
      <c r="F55" s="1">
        <v>600</v>
      </c>
      <c r="G55" s="1">
        <v>-600</v>
      </c>
      <c r="H55" s="1" t="s">
        <v>49</v>
      </c>
      <c r="M55" s="3"/>
      <c r="N55" s="3"/>
    </row>
    <row r="56" spans="1:14" ht="12.75">
      <c r="A56" s="1" t="s">
        <v>45</v>
      </c>
      <c r="B56" s="1" t="s">
        <v>28</v>
      </c>
      <c r="C56" s="1" t="s">
        <v>46</v>
      </c>
      <c r="D56" s="1">
        <v>20</v>
      </c>
      <c r="E56" s="1">
        <v>10</v>
      </c>
      <c r="F56" s="1">
        <v>600</v>
      </c>
      <c r="G56" s="1">
        <v>-601</v>
      </c>
      <c r="H56" s="1" t="s">
        <v>50</v>
      </c>
      <c r="M56" s="3"/>
      <c r="N56" s="3"/>
    </row>
    <row r="57" spans="1:14" ht="12.75">
      <c r="A57" s="1" t="s">
        <v>51</v>
      </c>
      <c r="B57" s="1" t="s">
        <v>30</v>
      </c>
      <c r="C57" s="1" t="s">
        <v>46</v>
      </c>
      <c r="D57" s="1">
        <v>20</v>
      </c>
      <c r="E57" s="1">
        <v>10</v>
      </c>
      <c r="F57" s="1">
        <v>600</v>
      </c>
      <c r="G57" s="1">
        <v>-600</v>
      </c>
      <c r="H57" s="1" t="s">
        <v>52</v>
      </c>
      <c r="M57" s="3"/>
      <c r="N57" s="3"/>
    </row>
    <row r="58" spans="1:14" ht="12.75">
      <c r="A58" s="1" t="s">
        <v>51</v>
      </c>
      <c r="B58" s="1" t="s">
        <v>31</v>
      </c>
      <c r="C58" s="1" t="s">
        <v>46</v>
      </c>
      <c r="D58" s="1">
        <v>20</v>
      </c>
      <c r="E58" s="1">
        <v>10</v>
      </c>
      <c r="F58" s="1">
        <v>500</v>
      </c>
      <c r="G58" s="1">
        <v>-500</v>
      </c>
      <c r="H58" s="1" t="s">
        <v>53</v>
      </c>
      <c r="M58" s="3"/>
      <c r="N58" s="3"/>
    </row>
    <row r="59" spans="1:14" ht="12.75">
      <c r="A59" s="1" t="s">
        <v>51</v>
      </c>
      <c r="B59" s="1" t="s">
        <v>32</v>
      </c>
      <c r="C59" s="1" t="s">
        <v>46</v>
      </c>
      <c r="D59" s="1">
        <v>20</v>
      </c>
      <c r="E59" s="1">
        <v>10</v>
      </c>
      <c r="F59" s="1">
        <v>500</v>
      </c>
      <c r="G59" s="1">
        <v>-500</v>
      </c>
      <c r="H59" s="1" t="s">
        <v>54</v>
      </c>
      <c r="M59" s="3"/>
      <c r="N59" s="3"/>
    </row>
    <row r="60" spans="1:14" ht="12.75">
      <c r="A60" s="1" t="s">
        <v>51</v>
      </c>
      <c r="B60" s="1" t="s">
        <v>33</v>
      </c>
      <c r="C60" s="1" t="s">
        <v>46</v>
      </c>
      <c r="D60" s="1">
        <v>20</v>
      </c>
      <c r="E60" s="1">
        <v>10</v>
      </c>
      <c r="F60" s="1">
        <v>600</v>
      </c>
      <c r="G60" s="1">
        <v>-600</v>
      </c>
      <c r="H60" s="1" t="s">
        <v>55</v>
      </c>
      <c r="M60" s="3"/>
      <c r="N60" s="3"/>
    </row>
    <row r="61" spans="1:14" ht="12.75">
      <c r="A61" s="1" t="s">
        <v>51</v>
      </c>
      <c r="B61" s="1" t="s">
        <v>34</v>
      </c>
      <c r="C61" s="1" t="s">
        <v>46</v>
      </c>
      <c r="D61" s="1">
        <v>20</v>
      </c>
      <c r="E61" s="1">
        <v>10</v>
      </c>
      <c r="F61" s="1">
        <v>600</v>
      </c>
      <c r="G61" s="1">
        <v>-600</v>
      </c>
      <c r="H61" s="1" t="s">
        <v>56</v>
      </c>
      <c r="M61" s="3"/>
      <c r="N61" s="3"/>
    </row>
    <row r="62" spans="1:14" ht="12.75">
      <c r="A62" s="1" t="s">
        <v>57</v>
      </c>
      <c r="B62" s="1" t="s">
        <v>35</v>
      </c>
      <c r="C62" s="1" t="s">
        <v>46</v>
      </c>
      <c r="D62" s="1">
        <v>20</v>
      </c>
      <c r="E62" s="1">
        <v>10</v>
      </c>
      <c r="F62" s="1">
        <v>500</v>
      </c>
      <c r="G62" s="1">
        <v>-500</v>
      </c>
      <c r="H62" s="1" t="s">
        <v>58</v>
      </c>
      <c r="M62" s="3"/>
      <c r="N62" s="3"/>
    </row>
    <row r="63" spans="1:19" ht="12.75">
      <c r="A63" s="1" t="s">
        <v>57</v>
      </c>
      <c r="B63" s="1" t="s">
        <v>36</v>
      </c>
      <c r="C63" s="1" t="s">
        <v>46</v>
      </c>
      <c r="D63" s="1">
        <v>20</v>
      </c>
      <c r="E63" s="1">
        <v>10</v>
      </c>
      <c r="F63" s="1">
        <v>500</v>
      </c>
      <c r="G63" s="1">
        <v>-500</v>
      </c>
      <c r="H63" s="1" t="s">
        <v>59</v>
      </c>
      <c r="L63" s="3"/>
      <c r="M63" s="3"/>
      <c r="N63" s="3"/>
      <c r="O63" s="3"/>
      <c r="P63" s="3"/>
      <c r="Q63" s="3"/>
      <c r="R63" s="3"/>
      <c r="S63" s="3"/>
    </row>
    <row r="64" spans="9:19" ht="12.75"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9:19" ht="12.75"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2:19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2:19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2:19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2:19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2:19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2:19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2:19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2:19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2:19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2:19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2:19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2:19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2:8" ht="12.75">
      <c r="B78" s="3"/>
      <c r="C78" s="3"/>
      <c r="D78" s="3"/>
      <c r="E78" s="3"/>
      <c r="F78" s="3"/>
      <c r="G78" s="3"/>
      <c r="H78" s="3"/>
    </row>
    <row r="79" spans="2:8" ht="12.75">
      <c r="B79" s="3"/>
      <c r="C79" s="3"/>
      <c r="D79" s="3"/>
      <c r="E79" s="3"/>
      <c r="F79" s="3"/>
      <c r="G79" s="3"/>
      <c r="H79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2008-03-19T01:54:07Z</dcterms:created>
  <dcterms:modified xsi:type="dcterms:W3CDTF">2008-03-22T17:56:07Z</dcterms:modified>
  <cp:category/>
  <cp:version/>
  <cp:contentType/>
  <cp:contentStatus/>
</cp:coreProperties>
</file>