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<sst xmlns="http://schemas.openxmlformats.org/spreadsheetml/2006/main" count="134" uniqueCount="95">
  <si>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</si>
  <si>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</si>
  <si>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</si>
  <si>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</si>
  <si>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</si>
  <si>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</si>
  <si>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</si>
  <si>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</si>
  <si>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</si>
  <si>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</si>
  <si>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</si>
  <si>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</si>
  <si>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</si>
  <si>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</si>
  <si>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</si>
  <si>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</si>
  <si>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</si>
  <si>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</si>
  <si>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</si>
  <si>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</si>
  <si>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</si>
  <si>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P2O5</t>
  </si>
  <si>
    <t>SO3</t>
  </si>
  <si>
    <t>K2O</t>
  </si>
  <si>
    <t>CaO</t>
  </si>
  <si>
    <t>MnO</t>
  </si>
  <si>
    <t>Cr2O3</t>
  </si>
  <si>
    <t>Fe2O3</t>
  </si>
  <si>
    <t>As2O5</t>
  </si>
  <si>
    <t>CuO</t>
  </si>
  <si>
    <t>ZnO</t>
  </si>
  <si>
    <t>PbO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</si>
  <si>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</si>
  <si>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</si>
  <si>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</si>
  <si>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</si>
  <si>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</si>
  <si>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</si>
  <si>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</si>
  <si>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</si>
  <si>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</si>
  <si>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Cr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</si>
  <si>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</si>
  <si>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</si>
  <si>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</si>
  <si>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</si>
  <si>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</si>
  <si>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</si>
  <si>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</si>
  <si>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</si>
  <si>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</si>
  <si>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</si>
  <si>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</si>
  <si>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</si>
  <si>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</si>
  <si>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</si>
  <si>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</si>
  <si>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</si>
  <si>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</si>
  <si>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La</t>
  </si>
  <si>
    <t>as</t>
  </si>
  <si>
    <t>diopside</t>
  </si>
  <si>
    <t>PET</t>
  </si>
  <si>
    <t>apatite-s</t>
  </si>
  <si>
    <t>barite2</t>
  </si>
  <si>
    <t>kspar-OR1</t>
  </si>
  <si>
    <t>Ma</t>
  </si>
  <si>
    <t>wulfenite</t>
  </si>
  <si>
    <t>LIF</t>
  </si>
  <si>
    <t>rhod-791</t>
  </si>
  <si>
    <t>chrom-s</t>
  </si>
  <si>
    <t>fayalite</t>
  </si>
  <si>
    <t>chalcopy</t>
  </si>
  <si>
    <t>willemit2</t>
  </si>
  <si>
    <t>not present in the wds scan; not in totals</t>
  </si>
  <si>
    <t>cation numbers normalized to As+P=3</t>
  </si>
  <si>
    <r>
      <t>(Ca,Na)(Na,Pb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</si>
  <si>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</si>
  <si>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</si>
  <si>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Na tot</t>
  </si>
  <si>
    <t>Mn tot</t>
  </si>
  <si>
    <t>Total</t>
  </si>
  <si>
    <t>Fe3</t>
  </si>
  <si>
    <t>Fe2</t>
  </si>
  <si>
    <t>Fe2 tot</t>
  </si>
  <si>
    <r>
      <t>(Ca</t>
    </r>
    <r>
      <rPr>
        <vertAlign val="subscript"/>
        <sz val="14"/>
        <rFont val="Times New Roman"/>
        <family val="1"/>
      </rPr>
      <t>0.81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(Na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Pb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1.10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</si>
  <si>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average</t>
  </si>
  <si>
    <t>stdev</t>
  </si>
  <si>
    <t>in formula</t>
  </si>
  <si>
    <t>(+) charges</t>
  </si>
  <si>
    <t>charged balanced for 12 O</t>
  </si>
  <si>
    <t xml:space="preserve">arseniopleite R070144 </t>
  </si>
  <si>
    <t>WDS scan:</t>
  </si>
  <si>
    <t>As Mg Na Mn Ca Fe (small Pb and P, if any)</t>
  </si>
  <si>
    <t>Fe2 and Fe3 splitted by charge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</si>
</sst>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</numFmts>
  <fonts count="10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O53" sqref="O53"/>
    </sheetView>
  </sheetViews>
  <sheetFormatPr defaultColWidth="9.00390625" defaultRowHeight="13.5"/>
  <cols>
    <col min="1" max="16384" width="5.25390625" style="1" customWidth="1"/>
  </cols>
  <sheetData>
    <row r="1" ht="15.75">
      <c r="B1" s="6" t="s">
        <v>91</v>
      </c>
    </row>
    <row r="2" spans="2:25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R2" s="11" t="s">
        <v>92</v>
      </c>
      <c r="S2" s="13"/>
      <c r="T2" s="12" t="s">
        <v>93</v>
      </c>
      <c r="U2" s="13"/>
      <c r="V2" s="13"/>
      <c r="W2" s="13"/>
      <c r="X2" s="13"/>
      <c r="Y2" s="13"/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86</v>
      </c>
      <c r="P3" s="1" t="s">
        <v>87</v>
      </c>
    </row>
    <row r="4" spans="1:20" ht="12.75">
      <c r="A4" s="3" t="s">
        <v>28</v>
      </c>
      <c r="B4" s="3">
        <v>53.34</v>
      </c>
      <c r="C4" s="1">
        <v>53.85</v>
      </c>
      <c r="D4" s="1">
        <v>53.34</v>
      </c>
      <c r="E4" s="1">
        <v>53.1</v>
      </c>
      <c r="F4" s="1">
        <v>52.55</v>
      </c>
      <c r="G4" s="1">
        <v>53.3</v>
      </c>
      <c r="H4" s="1">
        <v>53.66</v>
      </c>
      <c r="I4" s="1">
        <v>53.2</v>
      </c>
      <c r="J4" s="1">
        <v>53.62</v>
      </c>
      <c r="K4" s="1">
        <v>53.9</v>
      </c>
      <c r="L4" s="1">
        <v>52.41</v>
      </c>
      <c r="M4" s="1">
        <v>53.63</v>
      </c>
      <c r="N4" s="3"/>
      <c r="O4" s="3">
        <f>AVERAGE(B4:M4)</f>
        <v>53.324999999999996</v>
      </c>
      <c r="P4" s="3">
        <f>STDEV(B4:M4)</f>
        <v>0.4674592835942139</v>
      </c>
      <c r="Q4" s="3"/>
      <c r="S4" s="3"/>
      <c r="T4" s="3"/>
    </row>
    <row r="5" spans="1:20" ht="12.75">
      <c r="A5" s="1" t="s">
        <v>25</v>
      </c>
      <c r="B5" s="1">
        <v>26.11</v>
      </c>
      <c r="C5" s="1">
        <v>26.36</v>
      </c>
      <c r="D5" s="1">
        <v>26.79</v>
      </c>
      <c r="E5" s="1">
        <v>26.42</v>
      </c>
      <c r="F5" s="1">
        <v>25.16</v>
      </c>
      <c r="G5" s="1">
        <v>25.44</v>
      </c>
      <c r="H5" s="1">
        <v>25.13</v>
      </c>
      <c r="I5" s="1">
        <v>25.45</v>
      </c>
      <c r="J5" s="1">
        <v>24.96</v>
      </c>
      <c r="K5" s="1">
        <v>25.46</v>
      </c>
      <c r="L5" s="1">
        <v>24.86</v>
      </c>
      <c r="M5" s="1">
        <v>26.66</v>
      </c>
      <c r="N5" s="3"/>
      <c r="O5" s="3">
        <f aca="true" t="shared" si="0" ref="O5:O18">AVERAGE(B5:M5)</f>
        <v>25.733333333333334</v>
      </c>
      <c r="P5" s="3">
        <f aca="true" t="shared" si="1" ref="P5:P18">STDEV(B5:M5)</f>
        <v>0.6925490902630482</v>
      </c>
      <c r="Q5" s="3"/>
      <c r="S5" s="3"/>
      <c r="T5" s="3"/>
    </row>
    <row r="6" spans="1:20" ht="12.75">
      <c r="A6" s="1" t="s">
        <v>24</v>
      </c>
      <c r="B6" s="1">
        <v>6.78</v>
      </c>
      <c r="C6" s="1">
        <v>7.68</v>
      </c>
      <c r="D6" s="1">
        <v>7.02</v>
      </c>
      <c r="E6" s="1">
        <v>7.19</v>
      </c>
      <c r="F6" s="1">
        <v>6.89</v>
      </c>
      <c r="G6" s="1">
        <v>6.69</v>
      </c>
      <c r="H6" s="1">
        <v>7.25</v>
      </c>
      <c r="I6" s="1">
        <v>7.09</v>
      </c>
      <c r="J6" s="1">
        <v>6.77</v>
      </c>
      <c r="K6" s="1">
        <v>6.75</v>
      </c>
      <c r="L6" s="1">
        <v>6.83</v>
      </c>
      <c r="M6" s="1">
        <v>7.37</v>
      </c>
      <c r="N6" s="3"/>
      <c r="O6" s="3">
        <f t="shared" si="0"/>
        <v>7.025833333333334</v>
      </c>
      <c r="P6" s="3">
        <f t="shared" si="1"/>
        <v>0.30140454039329634</v>
      </c>
      <c r="Q6" s="3"/>
      <c r="S6" s="3"/>
      <c r="T6" s="3"/>
    </row>
    <row r="7" spans="1:20" ht="12.75">
      <c r="A7" s="1" t="s">
        <v>18</v>
      </c>
      <c r="B7" s="1">
        <v>5.88</v>
      </c>
      <c r="C7" s="1">
        <v>5.5</v>
      </c>
      <c r="D7" s="1">
        <v>5.69</v>
      </c>
      <c r="E7" s="1">
        <v>5.67</v>
      </c>
      <c r="F7" s="1">
        <v>5.46</v>
      </c>
      <c r="G7" s="1">
        <v>5.82</v>
      </c>
      <c r="H7" s="1">
        <v>5.87</v>
      </c>
      <c r="I7" s="1">
        <v>4.94</v>
      </c>
      <c r="J7" s="1">
        <v>5.56</v>
      </c>
      <c r="K7" s="1">
        <v>5.7</v>
      </c>
      <c r="L7" s="1">
        <v>5.7</v>
      </c>
      <c r="M7" s="1">
        <v>5.62</v>
      </c>
      <c r="N7" s="3"/>
      <c r="O7" s="3">
        <f t="shared" si="0"/>
        <v>5.617500000000001</v>
      </c>
      <c r="P7" s="3">
        <f t="shared" si="1"/>
        <v>0.25158136222338473</v>
      </c>
      <c r="Q7" s="3"/>
      <c r="S7" s="3"/>
      <c r="T7" s="3"/>
    </row>
    <row r="8" spans="1:20" ht="12.75">
      <c r="A8" s="1" t="s">
        <v>19</v>
      </c>
      <c r="B8" s="1">
        <v>3.99</v>
      </c>
      <c r="C8" s="1">
        <v>4.23</v>
      </c>
      <c r="D8" s="1">
        <v>3.72</v>
      </c>
      <c r="E8" s="1">
        <v>4.03</v>
      </c>
      <c r="F8" s="1">
        <v>4.17</v>
      </c>
      <c r="G8" s="1">
        <v>4.3</v>
      </c>
      <c r="H8" s="1">
        <v>4.2</v>
      </c>
      <c r="I8" s="1">
        <v>3.68</v>
      </c>
      <c r="J8" s="1">
        <v>4</v>
      </c>
      <c r="K8" s="1">
        <v>3.82</v>
      </c>
      <c r="L8" s="1">
        <v>4.94</v>
      </c>
      <c r="M8" s="1">
        <v>3.96</v>
      </c>
      <c r="N8" s="3"/>
      <c r="O8" s="3">
        <f t="shared" si="0"/>
        <v>4.086666666666667</v>
      </c>
      <c r="P8" s="3">
        <f t="shared" si="1"/>
        <v>0.3331757203129621</v>
      </c>
      <c r="Q8" s="3"/>
      <c r="S8" s="3"/>
      <c r="T8" s="3"/>
    </row>
    <row r="9" spans="1:20" ht="12.75">
      <c r="A9" s="1" t="s">
        <v>27</v>
      </c>
      <c r="B9" s="1">
        <v>3.77</v>
      </c>
      <c r="C9" s="1">
        <v>2.79</v>
      </c>
      <c r="D9" s="1">
        <v>2.8</v>
      </c>
      <c r="E9" s="1">
        <v>2.49</v>
      </c>
      <c r="F9" s="1">
        <v>2.71</v>
      </c>
      <c r="G9" s="1">
        <v>3.41</v>
      </c>
      <c r="H9" s="1">
        <v>4.02</v>
      </c>
      <c r="I9" s="1">
        <v>2.74</v>
      </c>
      <c r="J9" s="1">
        <v>3.28</v>
      </c>
      <c r="K9" s="1">
        <v>3.54</v>
      </c>
      <c r="L9" s="1">
        <v>3.29</v>
      </c>
      <c r="M9" s="1">
        <v>2.88</v>
      </c>
      <c r="N9" s="3"/>
      <c r="O9" s="3">
        <f t="shared" si="0"/>
        <v>3.143333333333333</v>
      </c>
      <c r="P9" s="3">
        <f t="shared" si="1"/>
        <v>0.4785647734886495</v>
      </c>
      <c r="Q9" s="3"/>
      <c r="S9" s="3"/>
      <c r="T9" s="3"/>
    </row>
    <row r="10" spans="1:20" ht="12.75">
      <c r="A10" s="1" t="s">
        <v>31</v>
      </c>
      <c r="B10" s="1">
        <v>0.22</v>
      </c>
      <c r="C10" s="1">
        <v>0.26</v>
      </c>
      <c r="D10" s="1">
        <v>0.07</v>
      </c>
      <c r="E10" s="1">
        <v>0.3</v>
      </c>
      <c r="F10" s="1">
        <v>0.27</v>
      </c>
      <c r="G10" s="1">
        <v>0.35</v>
      </c>
      <c r="H10" s="1">
        <v>0.23</v>
      </c>
      <c r="I10" s="1">
        <v>0.26</v>
      </c>
      <c r="J10" s="1">
        <v>0.2</v>
      </c>
      <c r="K10" s="1">
        <v>0.26</v>
      </c>
      <c r="L10" s="1">
        <v>0.22</v>
      </c>
      <c r="M10" s="1">
        <v>0.32</v>
      </c>
      <c r="N10" s="3"/>
      <c r="O10" s="3">
        <f t="shared" si="0"/>
        <v>0.24666666666666667</v>
      </c>
      <c r="P10" s="3">
        <f t="shared" si="1"/>
        <v>0.07075352009660452</v>
      </c>
      <c r="Q10" s="3"/>
      <c r="R10" s="3"/>
      <c r="S10" s="3"/>
      <c r="T10" s="3"/>
    </row>
    <row r="11" spans="1:20" s="4" customFormat="1" ht="12.75">
      <c r="A11" s="1" t="s">
        <v>21</v>
      </c>
      <c r="B11" s="1">
        <v>0.05</v>
      </c>
      <c r="C11" s="1">
        <v>0.11</v>
      </c>
      <c r="D11" s="1">
        <v>0.13</v>
      </c>
      <c r="E11" s="1">
        <v>0.09</v>
      </c>
      <c r="F11" s="1">
        <v>0.14</v>
      </c>
      <c r="G11" s="1">
        <v>0.11</v>
      </c>
      <c r="H11" s="1">
        <v>0.14</v>
      </c>
      <c r="I11" s="1">
        <v>0.05</v>
      </c>
      <c r="J11" s="1">
        <v>0.14</v>
      </c>
      <c r="K11" s="1">
        <v>0.08</v>
      </c>
      <c r="L11" s="1">
        <v>0.17</v>
      </c>
      <c r="M11" s="1">
        <v>0.09</v>
      </c>
      <c r="N11" s="3"/>
      <c r="O11" s="3">
        <f t="shared" si="0"/>
        <v>0.10833333333333334</v>
      </c>
      <c r="P11" s="3">
        <f t="shared" si="1"/>
        <v>0.037618499639825026</v>
      </c>
      <c r="Q11" s="5"/>
      <c r="R11" s="5"/>
      <c r="S11" s="5"/>
      <c r="T11" s="5"/>
    </row>
    <row r="12" spans="1:20" s="4" customFormat="1" ht="12.75">
      <c r="A12" s="4" t="s">
        <v>20</v>
      </c>
      <c r="B12" s="5">
        <v>0.18</v>
      </c>
      <c r="C12" s="5">
        <v>0.09</v>
      </c>
      <c r="D12" s="5">
        <v>0.06</v>
      </c>
      <c r="E12" s="5">
        <v>0.18</v>
      </c>
      <c r="F12" s="5">
        <v>0.04</v>
      </c>
      <c r="G12" s="5">
        <v>0.09</v>
      </c>
      <c r="H12" s="5">
        <v>0.09</v>
      </c>
      <c r="I12" s="5">
        <v>0.11</v>
      </c>
      <c r="J12" s="5">
        <v>0.11</v>
      </c>
      <c r="K12" s="5">
        <v>0.02</v>
      </c>
      <c r="L12" s="5">
        <v>0.08</v>
      </c>
      <c r="M12" s="5">
        <v>0.06</v>
      </c>
      <c r="N12" s="5"/>
      <c r="O12" s="5">
        <f t="shared" si="0"/>
        <v>0.09250000000000001</v>
      </c>
      <c r="P12" s="5">
        <f t="shared" si="1"/>
        <v>0.048827153399424214</v>
      </c>
      <c r="Q12" s="5" t="s">
        <v>74</v>
      </c>
      <c r="R12" s="5"/>
      <c r="S12" s="5"/>
      <c r="T12" s="5"/>
    </row>
    <row r="13" spans="1:20" s="4" customFormat="1" ht="12.75">
      <c r="A13" s="4" t="s">
        <v>30</v>
      </c>
      <c r="B13" s="5">
        <v>0.11</v>
      </c>
      <c r="C13" s="5">
        <v>0.09</v>
      </c>
      <c r="D13" s="5">
        <v>0</v>
      </c>
      <c r="E13" s="5">
        <v>0.18</v>
      </c>
      <c r="F13" s="5">
        <v>0.02</v>
      </c>
      <c r="G13" s="5">
        <v>0.05</v>
      </c>
      <c r="H13" s="5">
        <v>0</v>
      </c>
      <c r="I13" s="5">
        <v>0</v>
      </c>
      <c r="J13" s="5">
        <v>0</v>
      </c>
      <c r="K13" s="5">
        <v>0.06</v>
      </c>
      <c r="L13" s="5">
        <v>0</v>
      </c>
      <c r="M13" s="5">
        <v>0.13</v>
      </c>
      <c r="N13" s="5"/>
      <c r="O13" s="5">
        <f t="shared" si="0"/>
        <v>0.05333333333333334</v>
      </c>
      <c r="P13" s="5">
        <f t="shared" si="1"/>
        <v>0.0616932784512268</v>
      </c>
      <c r="Q13" s="5" t="s">
        <v>74</v>
      </c>
      <c r="R13" s="5"/>
      <c r="S13" s="5"/>
      <c r="T13" s="5"/>
    </row>
    <row r="14" spans="1:20" s="4" customFormat="1" ht="12.75">
      <c r="A14" s="4" t="s">
        <v>23</v>
      </c>
      <c r="B14" s="5">
        <v>0.02</v>
      </c>
      <c r="C14" s="5">
        <v>0.02</v>
      </c>
      <c r="D14" s="5">
        <v>0.03</v>
      </c>
      <c r="E14" s="5">
        <v>0.01</v>
      </c>
      <c r="F14" s="5">
        <v>0.02</v>
      </c>
      <c r="G14" s="5">
        <v>0</v>
      </c>
      <c r="H14" s="5">
        <v>0.02</v>
      </c>
      <c r="I14" s="5">
        <v>0.02</v>
      </c>
      <c r="J14" s="5">
        <v>0.03</v>
      </c>
      <c r="K14" s="5">
        <v>0.02</v>
      </c>
      <c r="L14" s="5">
        <v>0.01</v>
      </c>
      <c r="M14" s="5">
        <v>0.02</v>
      </c>
      <c r="N14" s="5"/>
      <c r="O14" s="5">
        <f t="shared" si="0"/>
        <v>0.018333333333333333</v>
      </c>
      <c r="P14" s="5">
        <f t="shared" si="1"/>
        <v>0.008348471099367226</v>
      </c>
      <c r="Q14" s="5" t="s">
        <v>74</v>
      </c>
      <c r="R14" s="5"/>
      <c r="S14" s="5"/>
      <c r="T14" s="5"/>
    </row>
    <row r="15" spans="1:20" s="4" customFormat="1" ht="12.75">
      <c r="A15" s="4" t="s">
        <v>26</v>
      </c>
      <c r="B15" s="5">
        <v>0</v>
      </c>
      <c r="C15" s="5">
        <v>0.03</v>
      </c>
      <c r="D15" s="5">
        <v>0.02</v>
      </c>
      <c r="E15" s="5">
        <v>0.03</v>
      </c>
      <c r="F15" s="5">
        <v>0.02</v>
      </c>
      <c r="G15" s="5">
        <v>0.01</v>
      </c>
      <c r="H15" s="5">
        <v>0.05</v>
      </c>
      <c r="I15" s="5">
        <v>0</v>
      </c>
      <c r="J15" s="5">
        <v>0.01</v>
      </c>
      <c r="K15" s="5">
        <v>0.05</v>
      </c>
      <c r="L15" s="5">
        <v>0</v>
      </c>
      <c r="M15" s="5">
        <v>0.03</v>
      </c>
      <c r="N15" s="5"/>
      <c r="O15" s="5">
        <f t="shared" si="0"/>
        <v>0.020833333333333332</v>
      </c>
      <c r="P15" s="5">
        <f t="shared" si="1"/>
        <v>0.017816403745544232</v>
      </c>
      <c r="Q15" s="5" t="s">
        <v>74</v>
      </c>
      <c r="R15" s="5"/>
      <c r="S15" s="5"/>
      <c r="T15" s="5"/>
    </row>
    <row r="16" spans="1:20" s="4" customFormat="1" ht="12.75">
      <c r="A16" s="4" t="s">
        <v>29</v>
      </c>
      <c r="B16" s="5">
        <v>0</v>
      </c>
      <c r="C16" s="5">
        <v>0</v>
      </c>
      <c r="D16" s="5">
        <v>0</v>
      </c>
      <c r="E16" s="5">
        <v>0</v>
      </c>
      <c r="F16" s="5">
        <v>0.1</v>
      </c>
      <c r="G16" s="5">
        <v>0.04</v>
      </c>
      <c r="H16" s="5">
        <v>0</v>
      </c>
      <c r="I16" s="5">
        <v>0.02</v>
      </c>
      <c r="J16" s="5">
        <v>0</v>
      </c>
      <c r="K16" s="5">
        <v>0</v>
      </c>
      <c r="L16" s="5">
        <v>0</v>
      </c>
      <c r="M16" s="5">
        <v>0.01</v>
      </c>
      <c r="N16" s="5"/>
      <c r="O16" s="5">
        <f t="shared" si="0"/>
        <v>0.014166666666666668</v>
      </c>
      <c r="P16" s="5">
        <f t="shared" si="1"/>
        <v>0.029682665076785242</v>
      </c>
      <c r="Q16" s="5" t="s">
        <v>74</v>
      </c>
      <c r="R16" s="5"/>
      <c r="S16" s="5"/>
      <c r="T16" s="5"/>
    </row>
    <row r="17" spans="1:20" s="4" customFormat="1" ht="12.75">
      <c r="A17" s="4" t="s">
        <v>22</v>
      </c>
      <c r="B17" s="5">
        <v>0</v>
      </c>
      <c r="C17" s="5">
        <v>0.01</v>
      </c>
      <c r="D17" s="5">
        <v>0</v>
      </c>
      <c r="E17" s="5">
        <v>0.01</v>
      </c>
      <c r="F17" s="5">
        <v>0</v>
      </c>
      <c r="G17" s="5">
        <v>0.01</v>
      </c>
      <c r="H17" s="5">
        <v>0</v>
      </c>
      <c r="I17" s="5">
        <v>0.01</v>
      </c>
      <c r="J17" s="5">
        <v>0.02</v>
      </c>
      <c r="K17" s="5">
        <v>0</v>
      </c>
      <c r="L17" s="5">
        <v>0.03</v>
      </c>
      <c r="M17" s="5">
        <v>0</v>
      </c>
      <c r="N17" s="5"/>
      <c r="O17" s="5">
        <f t="shared" si="0"/>
        <v>0.0075</v>
      </c>
      <c r="P17" s="5">
        <f t="shared" si="1"/>
        <v>0.00965307299163423</v>
      </c>
      <c r="Q17" s="5" t="s">
        <v>74</v>
      </c>
      <c r="R17" s="5"/>
      <c r="S17" s="5"/>
      <c r="T17" s="5"/>
    </row>
    <row r="18" spans="1:20" ht="12.75">
      <c r="A18" s="1" t="s">
        <v>32</v>
      </c>
      <c r="B18" s="3">
        <f>SUM(B4:B11)</f>
        <v>100.13999999999999</v>
      </c>
      <c r="C18" s="3">
        <f aca="true" t="shared" si="2" ref="C18:M18">SUM(C4:C11)</f>
        <v>100.78000000000003</v>
      </c>
      <c r="D18" s="3">
        <f t="shared" si="2"/>
        <v>99.55999999999997</v>
      </c>
      <c r="E18" s="3">
        <f t="shared" si="2"/>
        <v>99.29</v>
      </c>
      <c r="F18" s="3">
        <f t="shared" si="2"/>
        <v>97.34999999999998</v>
      </c>
      <c r="G18" s="3">
        <f t="shared" si="2"/>
        <v>99.41999999999999</v>
      </c>
      <c r="H18" s="3">
        <f t="shared" si="2"/>
        <v>100.5</v>
      </c>
      <c r="I18" s="3">
        <f t="shared" si="2"/>
        <v>97.41000000000001</v>
      </c>
      <c r="J18" s="3">
        <f t="shared" si="2"/>
        <v>98.53</v>
      </c>
      <c r="K18" s="3">
        <f t="shared" si="2"/>
        <v>99.51</v>
      </c>
      <c r="L18" s="3">
        <f t="shared" si="2"/>
        <v>98.42</v>
      </c>
      <c r="M18" s="3">
        <f t="shared" si="2"/>
        <v>100.53</v>
      </c>
      <c r="N18" s="3"/>
      <c r="O18" s="3">
        <f t="shared" si="0"/>
        <v>99.28666666666665</v>
      </c>
      <c r="P18" s="3">
        <f t="shared" si="1"/>
        <v>1.1565963649945767</v>
      </c>
      <c r="Q18" s="3"/>
      <c r="R18" s="3"/>
      <c r="S18" s="3"/>
      <c r="T18" s="3"/>
    </row>
    <row r="19" spans="2:20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19" ht="12.75">
      <c r="A20" s="1" t="s">
        <v>75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 t="s">
        <v>86</v>
      </c>
      <c r="P20" s="3" t="s">
        <v>87</v>
      </c>
      <c r="Q20" s="7" t="s">
        <v>88</v>
      </c>
      <c r="R20" s="3"/>
      <c r="S20" s="3" t="s">
        <v>89</v>
      </c>
    </row>
    <row r="21" spans="1:19" ht="12.75">
      <c r="A21" s="1" t="s">
        <v>43</v>
      </c>
      <c r="B21" s="3">
        <v>2.9954533987100107</v>
      </c>
      <c r="C21" s="3">
        <v>2.990109882842264</v>
      </c>
      <c r="D21" s="3">
        <v>2.9882074319022016</v>
      </c>
      <c r="E21" s="3">
        <v>2.9917891846311555</v>
      </c>
      <c r="F21" s="3">
        <v>2.9871141094312303</v>
      </c>
      <c r="G21" s="3">
        <v>2.9900081671318732</v>
      </c>
      <c r="H21" s="3">
        <v>2.987379543031216</v>
      </c>
      <c r="I21" s="3">
        <v>2.995441452150388</v>
      </c>
      <c r="J21" s="3">
        <v>2.9873701679282307</v>
      </c>
      <c r="K21" s="3">
        <v>2.992807376993598</v>
      </c>
      <c r="L21" s="3">
        <v>2.9843256951101664</v>
      </c>
      <c r="M21" s="3">
        <v>2.991870108351248</v>
      </c>
      <c r="N21" s="3"/>
      <c r="O21" s="3">
        <f>AVERAGE(B21:M21)</f>
        <v>2.9901563765177985</v>
      </c>
      <c r="P21" s="3">
        <f>STDEV(B21:M21)</f>
        <v>0.0034531898458820248</v>
      </c>
      <c r="Q21" s="7">
        <v>2.99</v>
      </c>
      <c r="R21" s="2">
        <v>5</v>
      </c>
      <c r="S21" s="3">
        <f>Q21*R21</f>
        <v>14.950000000000001</v>
      </c>
    </row>
    <row r="22" spans="1:19" ht="12.75">
      <c r="A22" s="1" t="s">
        <v>36</v>
      </c>
      <c r="B22" s="3">
        <v>0.004546601289989249</v>
      </c>
      <c r="C22" s="3">
        <v>0.009890117157735483</v>
      </c>
      <c r="D22" s="3">
        <v>0.011792568097798316</v>
      </c>
      <c r="E22" s="3">
        <v>0.008210815368844417</v>
      </c>
      <c r="F22" s="3">
        <v>0.012885890568769626</v>
      </c>
      <c r="G22" s="3">
        <v>0.009991832868126578</v>
      </c>
      <c r="H22" s="3">
        <v>0.012620456968784794</v>
      </c>
      <c r="I22" s="3">
        <v>0.004558547849612437</v>
      </c>
      <c r="J22" s="3">
        <v>0.01262983207176979</v>
      </c>
      <c r="K22" s="3">
        <v>0.007192623006401824</v>
      </c>
      <c r="L22" s="3">
        <v>0.015674304889833807</v>
      </c>
      <c r="M22" s="3">
        <v>0.008129891648752207</v>
      </c>
      <c r="N22" s="3"/>
      <c r="O22" s="3">
        <f>AVERAGE(B22:M22)</f>
        <v>0.009843623482201544</v>
      </c>
      <c r="P22" s="3">
        <f>STDEV(B22:M22)</f>
        <v>0.0034531898457725403</v>
      </c>
      <c r="Q22" s="7">
        <v>0.01</v>
      </c>
      <c r="R22" s="2">
        <v>5</v>
      </c>
      <c r="S22" s="3">
        <f aca="true" t="shared" si="3" ref="S22:S35">Q22*R22</f>
        <v>0.05</v>
      </c>
    </row>
    <row r="23" spans="2:19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7"/>
      <c r="R23" s="2"/>
      <c r="S23" s="3"/>
    </row>
    <row r="24" spans="1:19" ht="12.75">
      <c r="A24" s="1" t="s">
        <v>40</v>
      </c>
      <c r="B24" s="3">
        <f>B40-B29</f>
        <v>1.1346371628016074</v>
      </c>
      <c r="C24" s="3">
        <f aca="true" t="shared" si="4" ref="C24:M24">C40-C29</f>
        <v>1.1308578788677535</v>
      </c>
      <c r="D24" s="3">
        <f t="shared" si="4"/>
        <v>1.1849327872950308</v>
      </c>
      <c r="E24" s="3">
        <f t="shared" si="4"/>
        <v>1.1670898500885776</v>
      </c>
      <c r="F24" s="3">
        <f t="shared" si="4"/>
        <v>1.0820797850873207</v>
      </c>
      <c r="G24" s="3">
        <f t="shared" si="4"/>
        <v>1.0776381463498015</v>
      </c>
      <c r="H24" s="3">
        <f t="shared" si="4"/>
        <v>1.0367600172973286</v>
      </c>
      <c r="I24" s="3">
        <f t="shared" si="4"/>
        <v>1.0861456557520204</v>
      </c>
      <c r="J24" s="3">
        <f t="shared" si="4"/>
        <v>1.024484467844426</v>
      </c>
      <c r="K24" s="3">
        <f t="shared" si="4"/>
        <v>1.0580505503657185</v>
      </c>
      <c r="L24" s="3">
        <f t="shared" si="4"/>
        <v>1.0608236079887363</v>
      </c>
      <c r="M24" s="3">
        <f t="shared" si="4"/>
        <v>1.1652234444666725</v>
      </c>
      <c r="O24" s="3">
        <f>AVERAGE(B24:M24)</f>
        <v>1.1007269461837494</v>
      </c>
      <c r="P24" s="3">
        <f>STDEV(B24:M24)</f>
        <v>0.05404029713359903</v>
      </c>
      <c r="Q24" s="7">
        <v>1.1</v>
      </c>
      <c r="R24" s="2">
        <v>2</v>
      </c>
      <c r="S24" s="3">
        <f t="shared" si="3"/>
        <v>2.2</v>
      </c>
    </row>
    <row r="25" spans="1:19" ht="12.75">
      <c r="A25" s="1" t="s">
        <v>34</v>
      </c>
      <c r="B25" s="3">
        <v>0.6388897917205035</v>
      </c>
      <c r="C25" s="3">
        <v>0.6697077200070592</v>
      </c>
      <c r="D25" s="3">
        <v>0.5942157614412009</v>
      </c>
      <c r="E25" s="3">
        <v>0.647418358114953</v>
      </c>
      <c r="F25" s="3">
        <v>0.6758629583270764</v>
      </c>
      <c r="G25" s="3">
        <v>0.6877919971653516</v>
      </c>
      <c r="H25" s="3">
        <v>0.666703172766487</v>
      </c>
      <c r="I25" s="3">
        <v>0.5908000439385318</v>
      </c>
      <c r="J25" s="3">
        <v>0.635427079080801</v>
      </c>
      <c r="K25" s="3">
        <v>0.6047792199810529</v>
      </c>
      <c r="L25" s="3">
        <v>0.8020519601928267</v>
      </c>
      <c r="M25" s="3">
        <v>0.6299029189265083</v>
      </c>
      <c r="N25" s="3"/>
      <c r="O25" s="3">
        <f>AVERAGE(B25:M25)</f>
        <v>0.6536292484718628</v>
      </c>
      <c r="P25" s="3">
        <f>STDEV(B25:M25)</f>
        <v>0.056515531610801605</v>
      </c>
      <c r="Q25" s="7">
        <v>0.65</v>
      </c>
      <c r="R25" s="2">
        <v>2</v>
      </c>
      <c r="S25" s="3">
        <f t="shared" si="3"/>
        <v>1.3</v>
      </c>
    </row>
    <row r="26" spans="1:19" ht="12.75">
      <c r="A26" s="1" t="s">
        <v>83</v>
      </c>
      <c r="B26" s="3">
        <f>B41*0.3</f>
        <v>0.09141435728877495</v>
      </c>
      <c r="C26" s="3">
        <f aca="true" t="shared" si="5" ref="C26:M26">C41*0.3</f>
        <v>0.06689122476527741</v>
      </c>
      <c r="D26" s="3">
        <f t="shared" si="5"/>
        <v>0.06772971768472469</v>
      </c>
      <c r="E26" s="3">
        <f t="shared" si="5"/>
        <v>0.06057582222058931</v>
      </c>
      <c r="F26" s="3">
        <f t="shared" si="5"/>
        <v>0.06651381950135393</v>
      </c>
      <c r="G26" s="3">
        <f t="shared" si="5"/>
        <v>0.08259676697603373</v>
      </c>
      <c r="H26" s="3">
        <f t="shared" si="5"/>
        <v>0.09663385191988748</v>
      </c>
      <c r="I26" s="3">
        <f t="shared" si="5"/>
        <v>0.06661365597289622</v>
      </c>
      <c r="J26" s="3">
        <f t="shared" si="5"/>
        <v>0.07890410130064765</v>
      </c>
      <c r="K26" s="3">
        <f t="shared" si="5"/>
        <v>0.08487050109447859</v>
      </c>
      <c r="L26" s="3">
        <f t="shared" si="5"/>
        <v>0.08088937136611753</v>
      </c>
      <c r="M26" s="3">
        <f t="shared" si="5"/>
        <v>0.06937307246337383</v>
      </c>
      <c r="N26" s="3"/>
      <c r="O26" s="3">
        <f>AVERAGE(B26:M26)</f>
        <v>0.07608385521284629</v>
      </c>
      <c r="P26" s="3">
        <f>STDEV(B26:M26)</f>
        <v>0.011398152224598399</v>
      </c>
      <c r="Q26" s="7">
        <f>0.25-Q27</f>
        <v>0.07</v>
      </c>
      <c r="R26" s="2">
        <v>2</v>
      </c>
      <c r="S26" s="3">
        <f t="shared" si="3"/>
        <v>0.14</v>
      </c>
    </row>
    <row r="27" spans="1:19" ht="12.75">
      <c r="A27" s="1" t="s">
        <v>82</v>
      </c>
      <c r="B27" s="3">
        <f>(B41-B26)</f>
        <v>0.21330016700714155</v>
      </c>
      <c r="C27" s="3">
        <f aca="true" t="shared" si="6" ref="C27:M27">(C41-C26)</f>
        <v>0.156079524452314</v>
      </c>
      <c r="D27" s="3">
        <f t="shared" si="6"/>
        <v>0.15803600793102426</v>
      </c>
      <c r="E27" s="3">
        <f t="shared" si="6"/>
        <v>0.14134358518137508</v>
      </c>
      <c r="F27" s="3">
        <f t="shared" si="6"/>
        <v>0.15519891216982584</v>
      </c>
      <c r="G27" s="3">
        <f t="shared" si="6"/>
        <v>0.19272578961074538</v>
      </c>
      <c r="H27" s="3">
        <f t="shared" si="6"/>
        <v>0.2254789878130708</v>
      </c>
      <c r="I27" s="3">
        <f t="shared" si="6"/>
        <v>0.15543186393675784</v>
      </c>
      <c r="J27" s="3">
        <f t="shared" si="6"/>
        <v>0.18410956970151118</v>
      </c>
      <c r="K27" s="3">
        <f t="shared" si="6"/>
        <v>0.19803116922045005</v>
      </c>
      <c r="L27" s="3">
        <f t="shared" si="6"/>
        <v>0.18874186652094094</v>
      </c>
      <c r="M27" s="3">
        <f t="shared" si="6"/>
        <v>0.16187050241453899</v>
      </c>
      <c r="N27" s="3"/>
      <c r="O27" s="3">
        <f>AVERAGE(B27:M27)</f>
        <v>0.17752899549664128</v>
      </c>
      <c r="P27" s="3">
        <f>STDEV(B27:M27)</f>
        <v>0.026595688524063604</v>
      </c>
      <c r="Q27" s="7">
        <v>0.18</v>
      </c>
      <c r="R27" s="2">
        <v>3</v>
      </c>
      <c r="S27" s="3">
        <f t="shared" si="3"/>
        <v>0.54</v>
      </c>
    </row>
    <row r="28" spans="2:1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7"/>
      <c r="R28" s="2"/>
      <c r="S28" s="3"/>
    </row>
    <row r="29" spans="1:19" ht="12.75">
      <c r="A29" s="1" t="s">
        <v>40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/>
      <c r="O29" s="3">
        <f>AVERAGE(B29:M29)</f>
        <v>1</v>
      </c>
      <c r="P29" s="3">
        <f>STDEV(B29:M29)</f>
        <v>0</v>
      </c>
      <c r="Q29" s="7">
        <v>1</v>
      </c>
      <c r="R29" s="2">
        <v>2</v>
      </c>
      <c r="S29" s="3">
        <f t="shared" si="3"/>
        <v>2</v>
      </c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7"/>
      <c r="R30" s="2"/>
      <c r="S30" s="3"/>
    </row>
    <row r="31" spans="1:19" ht="12.75">
      <c r="A31" s="1" t="s">
        <v>33</v>
      </c>
      <c r="B31" s="3">
        <f>B39-B35</f>
        <v>1.0048023598294766</v>
      </c>
      <c r="C31" s="3">
        <f aca="true" t="shared" si="7" ref="C31:M31">C39-C35</f>
        <v>1.006438355094018</v>
      </c>
      <c r="D31" s="3">
        <f t="shared" si="7"/>
        <v>0.9880339177027314</v>
      </c>
      <c r="E31" s="3">
        <f t="shared" si="7"/>
        <v>1.0148630867563029</v>
      </c>
      <c r="F31" s="3">
        <f t="shared" si="7"/>
        <v>0.9535557477263075</v>
      </c>
      <c r="G31" s="3">
        <f t="shared" si="7"/>
        <v>0.979831388183338</v>
      </c>
      <c r="H31" s="3">
        <f t="shared" si="7"/>
        <v>1.0390331120456624</v>
      </c>
      <c r="I31" s="3">
        <f t="shared" si="7"/>
        <v>0.8495678959910866</v>
      </c>
      <c r="J31" s="3">
        <f t="shared" si="7"/>
        <v>0.9216958681370372</v>
      </c>
      <c r="K31" s="3">
        <f t="shared" si="7"/>
        <v>0.9417437348796786</v>
      </c>
      <c r="L31" s="3">
        <f t="shared" si="7"/>
        <v>1.0006228538019608</v>
      </c>
      <c r="M31" s="3">
        <f t="shared" si="7"/>
        <v>1.0052397329576086</v>
      </c>
      <c r="N31" s="3"/>
      <c r="O31" s="3">
        <f>AVERAGE(B31:M31)</f>
        <v>0.9754523377587673</v>
      </c>
      <c r="P31" s="3">
        <f>STDEV(B31:M31)</f>
        <v>0.05175815821237248</v>
      </c>
      <c r="Q31" s="7">
        <v>0.99</v>
      </c>
      <c r="R31" s="2">
        <v>1</v>
      </c>
      <c r="S31" s="3">
        <f t="shared" si="3"/>
        <v>0.99</v>
      </c>
    </row>
    <row r="32" spans="1:19" ht="12.75">
      <c r="A32" s="1" t="s">
        <v>46</v>
      </c>
      <c r="B32" s="3">
        <v>0.006361143188716822</v>
      </c>
      <c r="C32" s="3">
        <v>0.007433232607812872</v>
      </c>
      <c r="D32" s="3">
        <v>0.002019104072870229</v>
      </c>
      <c r="E32" s="3">
        <v>0.008702833125764862</v>
      </c>
      <c r="F32" s="3">
        <v>0.007902159504605447</v>
      </c>
      <c r="G32" s="3">
        <v>0.010109185006033002</v>
      </c>
      <c r="H32" s="3">
        <v>0.006592809167373389</v>
      </c>
      <c r="I32" s="3">
        <v>0.007537468075969732</v>
      </c>
      <c r="J32" s="3">
        <v>0.005737136203346479</v>
      </c>
      <c r="K32" s="3">
        <v>0.0074330368027518395</v>
      </c>
      <c r="L32" s="3">
        <v>0.00644996969283484</v>
      </c>
      <c r="M32" s="3">
        <v>0.009191530883276625</v>
      </c>
      <c r="N32" s="3"/>
      <c r="O32" s="3">
        <f>AVERAGE(B32:M32)</f>
        <v>0.007122467360946345</v>
      </c>
      <c r="P32" s="3">
        <f>STDEV(B32:M32)</f>
        <v>0.002043795502754454</v>
      </c>
      <c r="Q32" s="7">
        <v>0.01</v>
      </c>
      <c r="R32" s="2">
        <v>2</v>
      </c>
      <c r="S32" s="3">
        <f t="shared" si="3"/>
        <v>0.02</v>
      </c>
    </row>
    <row r="33" spans="2:1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"/>
      <c r="R33" s="2"/>
      <c r="S33" s="3"/>
    </row>
    <row r="34" spans="1:19" ht="12.75">
      <c r="A34" s="1" t="s">
        <v>39</v>
      </c>
      <c r="B34" s="3">
        <v>0.7802743631433697</v>
      </c>
      <c r="C34" s="3">
        <v>0.8739181289812334</v>
      </c>
      <c r="D34" s="3">
        <v>0.805940406745825</v>
      </c>
      <c r="E34" s="3">
        <v>0.8301822527952645</v>
      </c>
      <c r="F34" s="3">
        <v>0.8026133933608881</v>
      </c>
      <c r="G34" s="3">
        <v>0.7690939077682892</v>
      </c>
      <c r="H34" s="3">
        <v>0.8271529610955216</v>
      </c>
      <c r="I34" s="3">
        <v>0.818094600307651</v>
      </c>
      <c r="J34" s="3">
        <v>0.7729635000665404</v>
      </c>
      <c r="K34" s="3">
        <v>0.7680718725867398</v>
      </c>
      <c r="L34" s="3">
        <v>0.7970046405085915</v>
      </c>
      <c r="M34" s="3">
        <v>0.8425787724614968</v>
      </c>
      <c r="N34" s="3"/>
      <c r="O34" s="3">
        <f>AVERAGE(B34:M34)</f>
        <v>0.8073240666517841</v>
      </c>
      <c r="P34" s="3">
        <f>STDEV(B34:M34)</f>
        <v>0.032689391996038084</v>
      </c>
      <c r="Q34" s="7">
        <v>0.81</v>
      </c>
      <c r="R34" s="2">
        <v>2</v>
      </c>
      <c r="S34" s="3">
        <f t="shared" si="3"/>
        <v>1.62</v>
      </c>
    </row>
    <row r="35" spans="1:19" ht="12.75">
      <c r="A35" s="1" t="s">
        <v>33</v>
      </c>
      <c r="B35" s="3">
        <f>1-B34</f>
        <v>0.21972563685663027</v>
      </c>
      <c r="C35" s="3">
        <f aca="true" t="shared" si="8" ref="C35:M35">1-C34</f>
        <v>0.12608187101876656</v>
      </c>
      <c r="D35" s="3">
        <f t="shared" si="8"/>
        <v>0.194059593254175</v>
      </c>
      <c r="E35" s="3">
        <f t="shared" si="8"/>
        <v>0.16981774720473553</v>
      </c>
      <c r="F35" s="3">
        <f t="shared" si="8"/>
        <v>0.1973866066391119</v>
      </c>
      <c r="G35" s="3">
        <f t="shared" si="8"/>
        <v>0.23090609223171077</v>
      </c>
      <c r="H35" s="3">
        <f t="shared" si="8"/>
        <v>0.1728470389044784</v>
      </c>
      <c r="I35" s="3">
        <f t="shared" si="8"/>
        <v>0.18190539969234898</v>
      </c>
      <c r="J35" s="3">
        <f t="shared" si="8"/>
        <v>0.22703649993345965</v>
      </c>
      <c r="K35" s="3">
        <f t="shared" si="8"/>
        <v>0.2319281274132602</v>
      </c>
      <c r="L35" s="3">
        <f t="shared" si="8"/>
        <v>0.20299535949140846</v>
      </c>
      <c r="M35" s="3">
        <f t="shared" si="8"/>
        <v>0.15742122753850318</v>
      </c>
      <c r="O35" s="3">
        <f>AVERAGE(B35:M35)</f>
        <v>0.19267593334821567</v>
      </c>
      <c r="P35" s="3">
        <f>STDEV(B35:M35)</f>
        <v>0.0326893919960343</v>
      </c>
      <c r="Q35" s="10">
        <v>0.19</v>
      </c>
      <c r="R35" s="2">
        <v>1</v>
      </c>
      <c r="S35" s="3">
        <f t="shared" si="3"/>
        <v>0.19</v>
      </c>
    </row>
    <row r="36" spans="2:1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0" ht="12.75">
      <c r="A37" s="1" t="s">
        <v>81</v>
      </c>
      <c r="B37" s="3">
        <f>SUM(B21:B35)</f>
        <v>8.089404981836221</v>
      </c>
      <c r="C37" s="3">
        <f aca="true" t="shared" si="9" ref="C37:M37">SUM(C21:C35)</f>
        <v>8.037407935794233</v>
      </c>
      <c r="D37" s="3">
        <f t="shared" si="9"/>
        <v>7.994967296127582</v>
      </c>
      <c r="E37" s="3">
        <f t="shared" si="9"/>
        <v>8.039993535487564</v>
      </c>
      <c r="F37" s="3">
        <f t="shared" si="9"/>
        <v>7.94111338231649</v>
      </c>
      <c r="G37" s="3">
        <f t="shared" si="9"/>
        <v>8.030693273291304</v>
      </c>
      <c r="H37" s="3">
        <f t="shared" si="9"/>
        <v>8.07120195100981</v>
      </c>
      <c r="I37" s="3">
        <f t="shared" si="9"/>
        <v>7.756096583667263</v>
      </c>
      <c r="J37" s="3">
        <f t="shared" si="9"/>
        <v>7.85035822226777</v>
      </c>
      <c r="K37" s="3">
        <f t="shared" si="9"/>
        <v>7.894908212344131</v>
      </c>
      <c r="L37" s="3">
        <f t="shared" si="9"/>
        <v>8.139579629563416</v>
      </c>
      <c r="M37" s="3">
        <f t="shared" si="9"/>
        <v>8.040801202111979</v>
      </c>
      <c r="O37" s="3">
        <f>AVERAGE(B37:M37)</f>
        <v>7.990543850484813</v>
      </c>
      <c r="P37" s="3">
        <f>STDEV(B37:M37)</f>
        <v>0.11016386633931184</v>
      </c>
      <c r="S37" s="8">
        <f>SUM(S21:S35)</f>
        <v>24.000000000000004</v>
      </c>
      <c r="T37" s="1" t="s">
        <v>90</v>
      </c>
    </row>
    <row r="39" spans="1:19" ht="12.75">
      <c r="A39" s="1" t="s">
        <v>79</v>
      </c>
      <c r="B39" s="3">
        <v>1.224527996686107</v>
      </c>
      <c r="C39" s="3">
        <v>1.1325202261127845</v>
      </c>
      <c r="D39" s="3">
        <v>1.1820935109569064</v>
      </c>
      <c r="E39" s="3">
        <v>1.1846808339610384</v>
      </c>
      <c r="F39" s="3">
        <v>1.1509423543654194</v>
      </c>
      <c r="G39" s="3">
        <v>1.2107374804150488</v>
      </c>
      <c r="H39" s="3">
        <v>1.211880150950141</v>
      </c>
      <c r="I39" s="3">
        <v>1.0314732956834356</v>
      </c>
      <c r="J39" s="3">
        <v>1.1487323680704968</v>
      </c>
      <c r="K39" s="3">
        <v>1.1736718622929387</v>
      </c>
      <c r="L39" s="3">
        <v>1.2036182132933693</v>
      </c>
      <c r="M39" s="3">
        <v>1.1626609604961118</v>
      </c>
      <c r="N39" s="3"/>
      <c r="O39" s="3">
        <f>AVERAGE(B39:M39)</f>
        <v>1.1681282711069831</v>
      </c>
      <c r="P39" s="3">
        <f>STDEV(B39:M39)</f>
        <v>0.0516227107036221</v>
      </c>
      <c r="Q39" s="3"/>
      <c r="R39" s="3"/>
      <c r="S39" s="3"/>
    </row>
    <row r="40" spans="1:19" ht="12.75">
      <c r="A40" s="1" t="s">
        <v>80</v>
      </c>
      <c r="B40" s="3">
        <v>2.1346371628016074</v>
      </c>
      <c r="C40" s="3">
        <v>2.1308578788677535</v>
      </c>
      <c r="D40" s="3">
        <v>2.184932787295031</v>
      </c>
      <c r="E40" s="3">
        <v>2.1670898500885776</v>
      </c>
      <c r="F40" s="3">
        <v>2.0820797850873207</v>
      </c>
      <c r="G40" s="3">
        <v>2.0776381463498015</v>
      </c>
      <c r="H40" s="3">
        <v>2.0367600172973286</v>
      </c>
      <c r="I40" s="3">
        <v>2.0861456557520204</v>
      </c>
      <c r="J40" s="3">
        <v>2.024484467844426</v>
      </c>
      <c r="K40" s="3">
        <v>2.0580505503657185</v>
      </c>
      <c r="L40" s="3">
        <v>2.0608236079887363</v>
      </c>
      <c r="M40" s="3">
        <v>2.1652234444666725</v>
      </c>
      <c r="N40" s="3"/>
      <c r="O40" s="3">
        <f>AVERAGE(B40:M40)</f>
        <v>2.1007269461837494</v>
      </c>
      <c r="P40" s="3">
        <f>STDEV(B40:M40)</f>
        <v>0.05404029713359903</v>
      </c>
      <c r="Q40" s="3"/>
      <c r="R40" s="3"/>
      <c r="S40" s="3"/>
    </row>
    <row r="41" spans="1:16" ht="12.75">
      <c r="A41" s="1" t="s">
        <v>84</v>
      </c>
      <c r="B41" s="3">
        <v>0.3047145242959165</v>
      </c>
      <c r="C41" s="3">
        <v>0.22297074921759139</v>
      </c>
      <c r="D41" s="3">
        <v>0.22576572561574895</v>
      </c>
      <c r="E41" s="3">
        <v>0.20191940740196437</v>
      </c>
      <c r="F41" s="3">
        <v>0.22171273167117977</v>
      </c>
      <c r="G41" s="3">
        <v>0.2753225565867791</v>
      </c>
      <c r="H41" s="3">
        <v>0.3221128397329583</v>
      </c>
      <c r="I41" s="3">
        <v>0.22204551990965404</v>
      </c>
      <c r="J41" s="3">
        <v>0.26301367100215883</v>
      </c>
      <c r="K41" s="3">
        <v>0.28290167031492863</v>
      </c>
      <c r="L41" s="3">
        <v>0.26963123788705845</v>
      </c>
      <c r="M41" s="3">
        <v>0.2312435748779128</v>
      </c>
      <c r="O41" s="3">
        <f>AVERAGE(B41:M41)</f>
        <v>0.25361285070948764</v>
      </c>
      <c r="P41" s="3">
        <f>STDEV(B41:M41)</f>
        <v>0.037993840748661446</v>
      </c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3:15" ht="23.25">
      <c r="C43" s="1" t="s">
        <v>77</v>
      </c>
      <c r="E43" s="9" t="s">
        <v>76</v>
      </c>
      <c r="N43" s="3"/>
      <c r="O43" s="3"/>
    </row>
    <row r="44" spans="3:21" ht="23.25">
      <c r="C44" s="1" t="s">
        <v>78</v>
      </c>
      <c r="E44" s="9" t="s">
        <v>85</v>
      </c>
      <c r="N44" s="3"/>
      <c r="O44" s="3"/>
      <c r="U44" s="1" t="s">
        <v>94</v>
      </c>
    </row>
    <row r="45" spans="2:20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5:16" ht="12.75">
      <c r="O46" s="3"/>
      <c r="P46" s="3"/>
    </row>
    <row r="47" spans="1:16" ht="12.75">
      <c r="A47" s="1" t="s">
        <v>47</v>
      </c>
      <c r="B47" s="1" t="s">
        <v>48</v>
      </c>
      <c r="C47" s="1" t="s">
        <v>49</v>
      </c>
      <c r="D47" s="1" t="s">
        <v>50</v>
      </c>
      <c r="E47" s="1" t="s">
        <v>51</v>
      </c>
      <c r="F47" s="1" t="s">
        <v>52</v>
      </c>
      <c r="G47" s="1" t="s">
        <v>53</v>
      </c>
      <c r="H47" s="1" t="s">
        <v>54</v>
      </c>
      <c r="O47" s="3"/>
      <c r="P47" s="3"/>
    </row>
    <row r="48" spans="1:16" ht="12.75">
      <c r="A48" s="1" t="s">
        <v>55</v>
      </c>
      <c r="B48" s="1" t="s">
        <v>33</v>
      </c>
      <c r="C48" s="1" t="s">
        <v>56</v>
      </c>
      <c r="D48" s="1">
        <v>20</v>
      </c>
      <c r="E48" s="1">
        <v>10</v>
      </c>
      <c r="F48" s="1">
        <v>600</v>
      </c>
      <c r="G48" s="1">
        <v>-600</v>
      </c>
      <c r="H48" s="1" t="s">
        <v>57</v>
      </c>
      <c r="O48" s="3"/>
      <c r="P48" s="3"/>
    </row>
    <row r="49" spans="1:16" ht="12.75">
      <c r="A49" s="1" t="s">
        <v>55</v>
      </c>
      <c r="B49" s="1" t="s">
        <v>35</v>
      </c>
      <c r="C49" s="1" t="s">
        <v>56</v>
      </c>
      <c r="D49" s="1">
        <v>20</v>
      </c>
      <c r="E49" s="1">
        <v>10</v>
      </c>
      <c r="F49" s="1">
        <v>600</v>
      </c>
      <c r="G49" s="1">
        <v>-600</v>
      </c>
      <c r="H49" s="1" t="s">
        <v>58</v>
      </c>
      <c r="O49" s="3"/>
      <c r="P49" s="3"/>
    </row>
    <row r="50" spans="1:16" ht="12.75">
      <c r="A50" s="1" t="s">
        <v>55</v>
      </c>
      <c r="B50" s="1" t="s">
        <v>43</v>
      </c>
      <c r="C50" s="1" t="s">
        <v>59</v>
      </c>
      <c r="D50" s="1">
        <v>20</v>
      </c>
      <c r="E50" s="1">
        <v>10</v>
      </c>
      <c r="F50" s="1">
        <v>600</v>
      </c>
      <c r="G50" s="1">
        <v>-600</v>
      </c>
      <c r="H50" s="1" t="s">
        <v>60</v>
      </c>
      <c r="O50" s="3"/>
      <c r="P50" s="3"/>
    </row>
    <row r="51" spans="1:16" ht="12.75">
      <c r="A51" s="1" t="s">
        <v>55</v>
      </c>
      <c r="B51" s="1" t="s">
        <v>34</v>
      </c>
      <c r="C51" s="1" t="s">
        <v>56</v>
      </c>
      <c r="D51" s="1">
        <v>20</v>
      </c>
      <c r="E51" s="1">
        <v>10</v>
      </c>
      <c r="F51" s="1">
        <v>600</v>
      </c>
      <c r="G51" s="1">
        <v>-600</v>
      </c>
      <c r="H51" s="1" t="s">
        <v>61</v>
      </c>
      <c r="O51" s="3"/>
      <c r="P51" s="3"/>
    </row>
    <row r="52" spans="1:16" ht="12.75">
      <c r="A52" s="1" t="s">
        <v>62</v>
      </c>
      <c r="B52" s="1" t="s">
        <v>36</v>
      </c>
      <c r="C52" s="1" t="s">
        <v>56</v>
      </c>
      <c r="D52" s="1">
        <v>20</v>
      </c>
      <c r="E52" s="1">
        <v>10</v>
      </c>
      <c r="F52" s="1">
        <v>600</v>
      </c>
      <c r="G52" s="1">
        <v>-600</v>
      </c>
      <c r="H52" s="1" t="s">
        <v>63</v>
      </c>
      <c r="O52" s="3"/>
      <c r="P52" s="3"/>
    </row>
    <row r="53" spans="1:16" ht="12.75">
      <c r="A53" s="1" t="s">
        <v>62</v>
      </c>
      <c r="B53" s="1" t="s">
        <v>37</v>
      </c>
      <c r="C53" s="1" t="s">
        <v>56</v>
      </c>
      <c r="D53" s="1">
        <v>20</v>
      </c>
      <c r="E53" s="1">
        <v>10</v>
      </c>
      <c r="F53" s="1">
        <v>250</v>
      </c>
      <c r="G53" s="1">
        <v>-250</v>
      </c>
      <c r="H53" s="1" t="s">
        <v>64</v>
      </c>
      <c r="O53" s="3"/>
      <c r="P53" s="3"/>
    </row>
    <row r="54" spans="1:16" ht="12.75">
      <c r="A54" s="1" t="s">
        <v>62</v>
      </c>
      <c r="B54" s="1" t="s">
        <v>38</v>
      </c>
      <c r="C54" s="1" t="s">
        <v>56</v>
      </c>
      <c r="D54" s="1">
        <v>20</v>
      </c>
      <c r="E54" s="1">
        <v>10</v>
      </c>
      <c r="F54" s="1">
        <v>600</v>
      </c>
      <c r="G54" s="1">
        <v>-600</v>
      </c>
      <c r="H54" s="1" t="s">
        <v>65</v>
      </c>
      <c r="O54" s="3"/>
      <c r="P54" s="3"/>
    </row>
    <row r="55" spans="1:16" ht="12.75">
      <c r="A55" s="1" t="s">
        <v>62</v>
      </c>
      <c r="B55" s="1" t="s">
        <v>39</v>
      </c>
      <c r="C55" s="1" t="s">
        <v>56</v>
      </c>
      <c r="D55" s="1">
        <v>20</v>
      </c>
      <c r="E55" s="1">
        <v>10</v>
      </c>
      <c r="F55" s="1">
        <v>600</v>
      </c>
      <c r="G55" s="1">
        <v>-600</v>
      </c>
      <c r="H55" s="1" t="s">
        <v>61</v>
      </c>
      <c r="O55" s="3"/>
      <c r="P55" s="3"/>
    </row>
    <row r="56" spans="1:16" ht="12.75">
      <c r="A56" s="1" t="s">
        <v>62</v>
      </c>
      <c r="B56" s="1" t="s">
        <v>46</v>
      </c>
      <c r="C56" s="1" t="s">
        <v>66</v>
      </c>
      <c r="D56" s="1">
        <v>20</v>
      </c>
      <c r="E56" s="1">
        <v>10</v>
      </c>
      <c r="F56" s="1">
        <v>600</v>
      </c>
      <c r="G56" s="1">
        <v>-600</v>
      </c>
      <c r="H56" s="1" t="s">
        <v>67</v>
      </c>
      <c r="O56" s="3"/>
      <c r="P56" s="3"/>
    </row>
    <row r="57" spans="1:16" ht="12.75">
      <c r="A57" s="1" t="s">
        <v>68</v>
      </c>
      <c r="B57" s="1" t="s">
        <v>40</v>
      </c>
      <c r="C57" s="1" t="s">
        <v>56</v>
      </c>
      <c r="D57" s="1">
        <v>20</v>
      </c>
      <c r="E57" s="1">
        <v>10</v>
      </c>
      <c r="F57" s="1">
        <v>500</v>
      </c>
      <c r="G57" s="1">
        <v>-500</v>
      </c>
      <c r="H57" s="1" t="s">
        <v>69</v>
      </c>
      <c r="O57" s="3"/>
      <c r="P57" s="3"/>
    </row>
    <row r="58" spans="1:16" ht="12.75">
      <c r="A58" s="1" t="s">
        <v>68</v>
      </c>
      <c r="B58" s="1" t="s">
        <v>41</v>
      </c>
      <c r="C58" s="1" t="s">
        <v>56</v>
      </c>
      <c r="D58" s="1">
        <v>20</v>
      </c>
      <c r="E58" s="1">
        <v>10</v>
      </c>
      <c r="F58" s="1">
        <v>500</v>
      </c>
      <c r="G58" s="1">
        <v>-500</v>
      </c>
      <c r="H58" s="1" t="s">
        <v>70</v>
      </c>
      <c r="O58" s="3"/>
      <c r="P58" s="3"/>
    </row>
    <row r="59" spans="1:16" ht="12.75">
      <c r="A59" s="1" t="s">
        <v>68</v>
      </c>
      <c r="B59" s="1" t="s">
        <v>42</v>
      </c>
      <c r="C59" s="1" t="s">
        <v>56</v>
      </c>
      <c r="D59" s="1">
        <v>20</v>
      </c>
      <c r="E59" s="1">
        <v>10</v>
      </c>
      <c r="F59" s="1">
        <v>500</v>
      </c>
      <c r="G59" s="1">
        <v>-500</v>
      </c>
      <c r="H59" s="1" t="s">
        <v>71</v>
      </c>
      <c r="O59" s="3"/>
      <c r="P59" s="3"/>
    </row>
    <row r="60" spans="1:16" ht="12.75">
      <c r="A60" s="1" t="s">
        <v>68</v>
      </c>
      <c r="B60" s="1" t="s">
        <v>44</v>
      </c>
      <c r="C60" s="1" t="s">
        <v>56</v>
      </c>
      <c r="D60" s="1">
        <v>20</v>
      </c>
      <c r="E60" s="1">
        <v>10</v>
      </c>
      <c r="F60" s="1">
        <v>500</v>
      </c>
      <c r="G60" s="1">
        <v>-500</v>
      </c>
      <c r="H60" s="1" t="s">
        <v>72</v>
      </c>
      <c r="O60" s="3"/>
      <c r="P60" s="3"/>
    </row>
    <row r="61" spans="1:16" ht="12.75">
      <c r="A61" s="1" t="s">
        <v>68</v>
      </c>
      <c r="B61" s="1" t="s">
        <v>45</v>
      </c>
      <c r="C61" s="1" t="s">
        <v>56</v>
      </c>
      <c r="D61" s="1">
        <v>20</v>
      </c>
      <c r="E61" s="1">
        <v>10</v>
      </c>
      <c r="F61" s="1">
        <v>300</v>
      </c>
      <c r="G61" s="1">
        <v>-300</v>
      </c>
      <c r="H61" s="1" t="s">
        <v>73</v>
      </c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2:1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5:16" ht="12.75">
      <c r="O74" s="3"/>
      <c r="P7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2008-04-29T20:54:50Z</dcterms:created>
  <dcterms:modified xsi:type="dcterms:W3CDTF">2008-04-29T20:57:31Z</dcterms:modified>
  <cp:category/>
  <cp:version/>
  <cp:contentType/>
  <cp:contentStatus/>
</cp:coreProperties>
</file>