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B28" i="1"/>
  <c r="B30" i="1" s="1"/>
  <c r="D27" i="1"/>
  <c r="E27" i="1" s="1"/>
  <c r="F27" i="1" s="1"/>
  <c r="G27" i="1" s="1"/>
  <c r="D26" i="1"/>
  <c r="E26" i="1" s="1"/>
  <c r="D25" i="1"/>
  <c r="E25" i="1" s="1"/>
  <c r="F25" i="1" s="1"/>
  <c r="G25" i="1" s="1"/>
  <c r="D24" i="1"/>
  <c r="E24" i="1" s="1"/>
  <c r="F24" i="1" s="1"/>
  <c r="G24" i="1" s="1"/>
  <c r="D23" i="1"/>
  <c r="E23" i="1" s="1"/>
  <c r="F23" i="1" s="1"/>
  <c r="G23" i="1" s="1"/>
  <c r="D22" i="1"/>
  <c r="E22" i="1" s="1"/>
  <c r="F22" i="1" s="1"/>
  <c r="G22" i="1" s="1"/>
  <c r="D21" i="1"/>
  <c r="E21" i="1" s="1"/>
  <c r="F21" i="1" s="1"/>
  <c r="G21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l="1"/>
  <c r="G18" i="1" s="1"/>
  <c r="E28" i="1"/>
  <c r="E30" i="1" s="1"/>
  <c r="D37" i="1" s="1"/>
  <c r="F26" i="1"/>
  <c r="G26" i="1" s="1"/>
  <c r="E29" i="1"/>
  <c r="U11" i="1"/>
  <c r="U10" i="1"/>
  <c r="U9" i="1"/>
  <c r="U8" i="1"/>
  <c r="U7" i="1"/>
  <c r="U6" i="1"/>
  <c r="U5" i="1"/>
  <c r="U4" i="1"/>
  <c r="U3" i="1"/>
  <c r="T11" i="1"/>
  <c r="T10" i="1"/>
  <c r="T9" i="1"/>
  <c r="T8" i="1"/>
  <c r="T7" i="1"/>
  <c r="T6" i="1"/>
  <c r="T5" i="1"/>
  <c r="T4" i="1"/>
  <c r="T3" i="1"/>
  <c r="B12" i="1"/>
  <c r="U12" i="1" s="1"/>
  <c r="T12" i="1" l="1"/>
</calcChain>
</file>

<file path=xl/sharedStrings.xml><?xml version="1.0" encoding="utf-8"?>
<sst xmlns="http://schemas.openxmlformats.org/spreadsheetml/2006/main" count="42" uniqueCount="37">
  <si>
    <t>Cl</t>
  </si>
  <si>
    <t>SO3</t>
  </si>
  <si>
    <t>PbO</t>
  </si>
  <si>
    <t>GeO2</t>
  </si>
  <si>
    <t>As2O5</t>
  </si>
  <si>
    <t>FeO</t>
  </si>
  <si>
    <t>ZnO</t>
  </si>
  <si>
    <t>SiO2</t>
  </si>
  <si>
    <t>P2O5</t>
  </si>
  <si>
    <t>TOTAL</t>
  </si>
  <si>
    <t>Average</t>
  </si>
  <si>
    <t>Stdv</t>
  </si>
  <si>
    <t>R070114 Bartelkeite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</si>
  <si>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</si>
  <si>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</si>
  <si>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</si>
  <si>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</si>
  <si>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</si>
  <si>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</si>
  <si>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</si>
  <si>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</si>
  <si>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GeO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</si>
  <si>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</si>
  <si>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</si>
  <si>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</si>
  <si>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SO</t>
    </r>
    <r>
      <rPr>
        <vertAlign val="subscript"/>
        <sz val="10"/>
        <rFont val="Arial"/>
        <family val="2"/>
      </rPr>
      <t>3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</si>
  <si>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</si>
  <si>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</si>
  <si>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</si>
  <si>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</si>
  <si>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</si>
  <si>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</si>
  <si>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</si>
  <si>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Ideal Chemistry:</t>
  </si>
  <si>
    <r>
      <t>Pb</t>
    </r>
    <r>
      <rPr>
        <b/>
        <vertAlign val="subscript"/>
        <sz val="12"/>
        <rFont val="Arial"/>
        <family val="2"/>
      </rPr>
      <t>0.97</t>
    </r>
    <r>
      <rPr>
        <b/>
        <sz val="12"/>
        <rFont val="Arial"/>
        <family val="2"/>
      </rPr>
      <t>(Fe</t>
    </r>
    <r>
      <rPr>
        <b/>
        <vertAlign val="superscript"/>
        <sz val="12"/>
        <rFont val="Arial"/>
        <family val="2"/>
      </rPr>
      <t>+2</t>
    </r>
    <r>
      <rPr>
        <b/>
        <vertAlign val="subscript"/>
        <sz val="12"/>
        <rFont val="Arial"/>
        <family val="2"/>
      </rPr>
      <t>0.94</t>
    </r>
    <r>
      <rPr>
        <b/>
        <sz val="12"/>
        <rFont val="Arial"/>
        <family val="2"/>
      </rPr>
      <t>Zn</t>
    </r>
    <r>
      <rPr>
        <b/>
        <vertAlign val="subscript"/>
        <sz val="12"/>
        <rFont val="Arial"/>
        <family val="2"/>
      </rPr>
      <t>0.01</t>
    </r>
    <r>
      <rPr>
        <b/>
        <sz val="12"/>
        <rFont val="Arial"/>
        <family val="2"/>
      </rPr>
      <t>)</t>
    </r>
    <r>
      <rPr>
        <b/>
        <vertAlign val="subscript"/>
        <sz val="12"/>
        <rFont val="Calibri"/>
        <family val="2"/>
      </rPr>
      <t>Σ</t>
    </r>
    <r>
      <rPr>
        <b/>
        <vertAlign val="subscript"/>
        <sz val="12"/>
        <rFont val="Arial"/>
        <family val="2"/>
      </rPr>
      <t>=0.95</t>
    </r>
    <r>
      <rPr>
        <b/>
        <sz val="12"/>
        <rFont val="Arial"/>
        <family val="2"/>
      </rPr>
      <t>Ge</t>
    </r>
    <r>
      <rPr>
        <b/>
        <vertAlign val="superscript"/>
        <sz val="12"/>
        <rFont val="Arial"/>
        <family val="2"/>
      </rPr>
      <t>VI</t>
    </r>
    <r>
      <rPr>
        <b/>
        <vertAlign val="subscript"/>
        <sz val="12"/>
        <rFont val="Arial"/>
        <family val="2"/>
      </rPr>
      <t>1.00</t>
    </r>
    <r>
      <rPr>
        <b/>
        <sz val="12"/>
        <rFont val="Arial"/>
        <family val="2"/>
      </rPr>
      <t>(Ge</t>
    </r>
    <r>
      <rPr>
        <b/>
        <vertAlign val="subscript"/>
        <sz val="12"/>
        <rFont val="Arial"/>
        <family val="2"/>
      </rPr>
      <t>1.81</t>
    </r>
    <r>
      <rPr>
        <b/>
        <sz val="12"/>
        <rFont val="Arial"/>
        <family val="2"/>
      </rPr>
      <t>As</t>
    </r>
    <r>
      <rPr>
        <b/>
        <vertAlign val="subscript"/>
        <sz val="12"/>
        <rFont val="Arial"/>
        <family val="2"/>
      </rPr>
      <t>0.16</t>
    </r>
    <r>
      <rPr>
        <b/>
        <sz val="12"/>
        <rFont val="Arial"/>
        <family val="2"/>
      </rPr>
      <t>Si</t>
    </r>
    <r>
      <rPr>
        <b/>
        <vertAlign val="subscript"/>
        <sz val="12"/>
        <rFont val="Arial"/>
        <family val="2"/>
      </rPr>
      <t>0.01</t>
    </r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0.01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IV</t>
    </r>
    <r>
      <rPr>
        <b/>
        <vertAlign val="subscript"/>
        <sz val="12"/>
        <rFont val="Calibri"/>
        <family val="2"/>
      </rPr>
      <t>Σ</t>
    </r>
    <r>
      <rPr>
        <b/>
        <vertAlign val="subscript"/>
        <sz val="12"/>
        <rFont val="Arial"/>
        <family val="2"/>
      </rPr>
      <t>=1.99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7</t>
    </r>
    <r>
      <rPr>
        <b/>
        <sz val="12"/>
        <rFont val="Arial"/>
        <family val="2"/>
      </rPr>
      <t>[(OH)</t>
    </r>
    <r>
      <rPr>
        <b/>
        <vertAlign val="subscript"/>
        <sz val="12"/>
        <rFont val="Arial"/>
        <family val="2"/>
      </rPr>
      <t>1.94</t>
    </r>
    <r>
      <rPr>
        <b/>
        <sz val="12"/>
        <rFont val="Arial"/>
        <family val="2"/>
      </rPr>
      <t>Cl</t>
    </r>
    <r>
      <rPr>
        <b/>
        <vertAlign val="subscript"/>
        <sz val="12"/>
        <rFont val="Arial"/>
        <family val="2"/>
      </rPr>
      <t>0.04</t>
    </r>
    <r>
      <rPr>
        <b/>
        <sz val="12"/>
        <rFont val="Arial"/>
        <family val="2"/>
      </rPr>
      <t>]</t>
    </r>
    <r>
      <rPr>
        <b/>
        <vertAlign val="subscript"/>
        <sz val="12"/>
        <rFont val="Arial"/>
        <family val="2"/>
      </rPr>
      <t>Σ=1.98</t>
    </r>
    <r>
      <rPr>
        <b/>
        <sz val="12"/>
        <rFont val="Calibri"/>
        <family val="2"/>
      </rPr>
      <t>·1.02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</si>
  <si>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r>
      <t>Note: 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 added to charge balance and achieve one 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 molecule in formula</t>
    </r>
  </si>
  <si>
    <r>
      <t>PbFe</t>
    </r>
    <r>
      <rPr>
        <b/>
        <vertAlign val="superscript"/>
        <sz val="12"/>
        <rFont val="Arial"/>
        <family val="2"/>
      </rPr>
      <t>+2</t>
    </r>
    <r>
      <rPr>
        <b/>
        <sz val="12"/>
        <rFont val="Arial"/>
        <family val="2"/>
      </rPr>
      <t>Ge</t>
    </r>
    <r>
      <rPr>
        <b/>
        <vertAlign val="superscript"/>
        <sz val="12"/>
        <rFont val="Arial"/>
        <family val="2"/>
      </rPr>
      <t>VI</t>
    </r>
    <r>
      <rPr>
        <b/>
        <sz val="12"/>
        <rFont val="Arial"/>
        <family val="2"/>
      </rPr>
      <t>Ge</t>
    </r>
    <r>
      <rPr>
        <b/>
        <vertAlign val="superscript"/>
        <sz val="12"/>
        <rFont val="Arial"/>
        <family val="2"/>
      </rPr>
      <t>IV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7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2</t>
    </r>
    <r>
      <rPr>
        <b/>
        <sz val="12"/>
        <rFont val="Calibri"/>
        <family val="2"/>
      </rPr>
      <t>·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</si>
</sst>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Arial"/>
    </font>
    <font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  <font>
      <b/>
      <vertAlign val="subscript"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2" fontId="0" fillId="0" borderId="0" xfId="0" applyNumberFormat="1"/>
    <xf numFmtId="2" fontId="1" fillId="0" borderId="0" xfId="1" applyNumberFormat="1"/>
    <xf numFmtId="2" fontId="1" fillId="0" borderId="2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8" xfId="0" applyBorder="1"/>
    <xf numFmtId="0" fontId="3" fillId="0" borderId="0" xfId="2"/>
    <xf numFmtId="0" fontId="3" fillId="2" borderId="0" xfId="2" applyFill="1"/>
    <xf numFmtId="0" fontId="5" fillId="2" borderId="0" xfId="2" applyFont="1" applyFill="1"/>
    <xf numFmtId="0" fontId="0" fillId="0" borderId="7" xfId="0" applyBorder="1"/>
    <xf numFmtId="2" fontId="0" fillId="0" borderId="7" xfId="0" applyNumberFormat="1" applyBorder="1"/>
    <xf numFmtId="0" fontId="5" fillId="0" borderId="7" xfId="0" applyFont="1" applyBorder="1"/>
    <xf numFmtId="0" fontId="0" fillId="0" borderId="6" xfId="0" applyBorder="1"/>
    <xf numFmtId="2" fontId="0" fillId="0" borderId="6" xfId="0" applyNumberFormat="1" applyBorder="1"/>
    <xf numFmtId="2" fontId="0" fillId="0" borderId="6" xfId="0" applyNumberFormat="1" applyFill="1" applyBorder="1"/>
    <xf numFmtId="0" fontId="5" fillId="0" borderId="6" xfId="0" applyFont="1" applyBorder="1"/>
    <xf numFmtId="2" fontId="0" fillId="0" borderId="8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5" fillId="0" borderId="0" xfId="0" applyFont="1"/>
    <xf numFmtId="0" fontId="0" fillId="0" borderId="9" xfId="0" quotePrefix="1" applyFill="1" applyBorder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5" borderId="0" xfId="0" applyFill="1"/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workbookViewId="0">
      <selection activeCell="F55" sqref="F55"/>
    </sheetView>
  </sheetViews>
  <sheetFormatPr defaultRowHeight="15" x14ac:dyDescent="0.25"/>
  <sheetData>
    <row r="1" spans="1:21" x14ac:dyDescent="0.25">
      <c r="A1" s="11" t="s">
        <v>12</v>
      </c>
      <c r="B1" s="10"/>
      <c r="C1" s="10"/>
      <c r="D1" s="10"/>
      <c r="E1" s="9"/>
      <c r="F1" s="9"/>
      <c r="G1" s="9"/>
    </row>
    <row r="2" spans="1:21" ht="15.75" thickBot="1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 t="s">
        <v>10</v>
      </c>
      <c r="U2" t="s">
        <v>11</v>
      </c>
    </row>
    <row r="3" spans="1:21" x14ac:dyDescent="0.25">
      <c r="A3" s="6" t="s">
        <v>0</v>
      </c>
      <c r="B3" s="2">
        <v>0.1313</v>
      </c>
      <c r="C3" s="2">
        <v>0.15914900000000001</v>
      </c>
      <c r="D3" s="2">
        <v>0.17522299999999999</v>
      </c>
      <c r="E3" s="2">
        <v>0.16134299999999999</v>
      </c>
      <c r="F3" s="2">
        <v>0.126336</v>
      </c>
      <c r="G3" s="2">
        <v>0.16809399999999999</v>
      </c>
      <c r="H3" s="2">
        <v>0.213893</v>
      </c>
      <c r="I3" s="2">
        <v>0.12848999999999999</v>
      </c>
      <c r="J3" s="2">
        <v>0.22966200000000001</v>
      </c>
      <c r="K3" s="2">
        <v>0.29629800000000001</v>
      </c>
      <c r="L3" s="2">
        <v>0.28732600000000003</v>
      </c>
      <c r="M3" s="2">
        <v>0.27658100000000002</v>
      </c>
      <c r="N3" s="2">
        <v>0.22969400000000001</v>
      </c>
      <c r="O3" s="2">
        <v>0.26336500000000002</v>
      </c>
      <c r="P3" s="2">
        <v>0.25319799999999998</v>
      </c>
      <c r="Q3" s="2">
        <v>0.163273</v>
      </c>
      <c r="R3" s="2">
        <v>0.16728499999999999</v>
      </c>
      <c r="S3" s="2">
        <v>0.22009400000000001</v>
      </c>
      <c r="T3" s="4">
        <f>AVERAGE(B3:S3)</f>
        <v>0.20281133333333332</v>
      </c>
      <c r="U3">
        <f>STDEV(B3:S3)</f>
        <v>5.6515995491125917E-2</v>
      </c>
    </row>
    <row r="4" spans="1:21" x14ac:dyDescent="0.25">
      <c r="A4" s="7" t="s">
        <v>1</v>
      </c>
      <c r="B4" s="2">
        <v>0.105212</v>
      </c>
      <c r="C4" s="2">
        <v>8.4258E-2</v>
      </c>
      <c r="D4" s="2">
        <v>0.14302599999999999</v>
      </c>
      <c r="E4" s="2">
        <v>0.14596000000000001</v>
      </c>
      <c r="F4" s="2">
        <v>0.142536</v>
      </c>
      <c r="G4" s="2">
        <v>0.13365199999999999</v>
      </c>
      <c r="H4" s="2">
        <v>0.14373900000000001</v>
      </c>
      <c r="I4" s="2">
        <v>9.0868000000000004E-2</v>
      </c>
      <c r="J4" s="2">
        <v>0.17100799999999999</v>
      </c>
      <c r="K4" s="2">
        <v>0.22595799999999999</v>
      </c>
      <c r="L4" s="2">
        <v>0.18908</v>
      </c>
      <c r="M4" s="2">
        <v>0.16028100000000001</v>
      </c>
      <c r="N4" s="2">
        <v>0.168708</v>
      </c>
      <c r="O4" s="2">
        <v>0.19999</v>
      </c>
      <c r="P4" s="2">
        <v>0.192775</v>
      </c>
      <c r="Q4" s="2">
        <v>8.2422999999999996E-2</v>
      </c>
      <c r="R4" s="2">
        <v>0.115165</v>
      </c>
      <c r="S4" s="2">
        <v>7.2013999999999995E-2</v>
      </c>
      <c r="T4" s="4">
        <f t="shared" ref="T4:T12" si="0">AVERAGE(B4:S4)</f>
        <v>0.14259183333333333</v>
      </c>
      <c r="U4">
        <f t="shared" ref="U4:U12" si="1">STDEV(B4:S4)</f>
        <v>4.4489504682036454E-2</v>
      </c>
    </row>
    <row r="5" spans="1:21" x14ac:dyDescent="0.25">
      <c r="A5" s="7" t="s">
        <v>2</v>
      </c>
      <c r="B5" s="2">
        <v>34.133319999999998</v>
      </c>
      <c r="C5" s="2">
        <v>34.513930000000002</v>
      </c>
      <c r="D5" s="2">
        <v>34.438200000000002</v>
      </c>
      <c r="E5" s="2">
        <v>34.216230000000003</v>
      </c>
      <c r="F5" s="2">
        <v>34.465499999999999</v>
      </c>
      <c r="G5" s="2">
        <v>34.468200000000003</v>
      </c>
      <c r="H5" s="2">
        <v>34.051900000000003</v>
      </c>
      <c r="I5" s="2">
        <v>34.358069999999998</v>
      </c>
      <c r="J5" s="2">
        <v>34.13017</v>
      </c>
      <c r="K5" s="2">
        <v>33.857379999999999</v>
      </c>
      <c r="L5" s="2">
        <v>33.980840000000001</v>
      </c>
      <c r="M5" s="2">
        <v>33.911580000000001</v>
      </c>
      <c r="N5" s="2">
        <v>33.855350000000001</v>
      </c>
      <c r="O5" s="2">
        <v>33.962060000000001</v>
      </c>
      <c r="P5" s="2">
        <v>33.79251</v>
      </c>
      <c r="Q5" s="2">
        <v>34.162840000000003</v>
      </c>
      <c r="R5" s="2">
        <v>34.004759999999997</v>
      </c>
      <c r="S5" s="2">
        <v>34.161960000000001</v>
      </c>
      <c r="T5" s="4">
        <f t="shared" si="0"/>
        <v>34.136933333333339</v>
      </c>
      <c r="U5">
        <f t="shared" si="1"/>
        <v>0.23182453955777982</v>
      </c>
    </row>
    <row r="6" spans="1:21" x14ac:dyDescent="0.25">
      <c r="A6" s="7" t="s">
        <v>3</v>
      </c>
      <c r="B6" s="2">
        <v>46.275219999999997</v>
      </c>
      <c r="C6" s="2">
        <v>46.219659999999998</v>
      </c>
      <c r="D6" s="2">
        <v>45.803759999999997</v>
      </c>
      <c r="E6" s="2">
        <v>45.9133</v>
      </c>
      <c r="F6" s="2">
        <v>45.939360000000001</v>
      </c>
      <c r="G6" s="2">
        <v>46.359630000000003</v>
      </c>
      <c r="H6" s="2">
        <v>46.359560000000002</v>
      </c>
      <c r="I6" s="2">
        <v>46.560890000000001</v>
      </c>
      <c r="J6" s="2">
        <v>46.211410000000001</v>
      </c>
      <c r="K6" s="2">
        <v>46.029899999999998</v>
      </c>
      <c r="L6" s="2">
        <v>46.100140000000003</v>
      </c>
      <c r="M6" s="2">
        <v>46.229599999999998</v>
      </c>
      <c r="N6" s="2">
        <v>46.233370000000001</v>
      </c>
      <c r="O6" s="2">
        <v>46.215269999999997</v>
      </c>
      <c r="P6" s="2">
        <v>46.202590000000001</v>
      </c>
      <c r="Q6" s="2">
        <v>46.550620000000002</v>
      </c>
      <c r="R6" s="2">
        <v>46.501519999999999</v>
      </c>
      <c r="S6" s="2">
        <v>46.580889999999997</v>
      </c>
      <c r="T6" s="4">
        <f t="shared" si="0"/>
        <v>46.238149444444446</v>
      </c>
      <c r="U6">
        <f t="shared" si="1"/>
        <v>0.22600863912358946</v>
      </c>
    </row>
    <row r="7" spans="1:21" x14ac:dyDescent="0.25">
      <c r="A7" s="7" t="s">
        <v>4</v>
      </c>
      <c r="B7" s="2">
        <v>2.6332970000000002</v>
      </c>
      <c r="C7" s="2">
        <v>2.608981</v>
      </c>
      <c r="D7" s="2">
        <v>2.9986619999999999</v>
      </c>
      <c r="E7" s="2">
        <v>3.1125560000000001</v>
      </c>
      <c r="F7" s="2">
        <v>2.8039489999999998</v>
      </c>
      <c r="G7" s="2">
        <v>2.625569</v>
      </c>
      <c r="H7" s="2">
        <v>2.9713850000000002</v>
      </c>
      <c r="I7" s="2">
        <v>2.1415649999999999</v>
      </c>
      <c r="J7" s="2">
        <v>2.681057</v>
      </c>
      <c r="K7" s="2">
        <v>3.151856</v>
      </c>
      <c r="L7" s="2">
        <v>3.2822149999999999</v>
      </c>
      <c r="M7" s="2">
        <v>3.0864859999999998</v>
      </c>
      <c r="N7" s="2">
        <v>2.7773669999999999</v>
      </c>
      <c r="O7" s="2">
        <v>3.200739</v>
      </c>
      <c r="P7" s="2">
        <v>2.9513750000000001</v>
      </c>
      <c r="Q7" s="2">
        <v>2.544613</v>
      </c>
      <c r="R7" s="2">
        <v>2.8317139999999998</v>
      </c>
      <c r="S7" s="2">
        <v>2.4866199999999998</v>
      </c>
      <c r="T7" s="4">
        <f t="shared" si="0"/>
        <v>2.8272225555555552</v>
      </c>
      <c r="U7">
        <f t="shared" si="1"/>
        <v>0.29530217226053923</v>
      </c>
    </row>
    <row r="8" spans="1:21" x14ac:dyDescent="0.25">
      <c r="A8" s="7" t="s">
        <v>5</v>
      </c>
      <c r="B8" s="2">
        <v>10.694559999999999</v>
      </c>
      <c r="C8" s="2">
        <v>10.595599999999999</v>
      </c>
      <c r="D8" s="2">
        <v>10.71909</v>
      </c>
      <c r="E8" s="2">
        <v>10.537140000000001</v>
      </c>
      <c r="F8" s="2">
        <v>10.56818</v>
      </c>
      <c r="G8" s="2">
        <v>10.810739999999999</v>
      </c>
      <c r="H8" s="2">
        <v>10.64785</v>
      </c>
      <c r="I8" s="2">
        <v>10.817299999999999</v>
      </c>
      <c r="J8" s="2">
        <v>10.70115</v>
      </c>
      <c r="K8" s="2">
        <v>10.65466</v>
      </c>
      <c r="L8" s="2">
        <v>10.43995</v>
      </c>
      <c r="M8" s="2">
        <v>10.61487</v>
      </c>
      <c r="N8" s="2">
        <v>10.758010000000001</v>
      </c>
      <c r="O8" s="2">
        <v>10.45481</v>
      </c>
      <c r="P8" s="2">
        <v>10.515610000000001</v>
      </c>
      <c r="Q8" s="2">
        <v>10.675800000000001</v>
      </c>
      <c r="R8" s="2">
        <v>10.430859999999999</v>
      </c>
      <c r="S8" s="2">
        <v>10.68633</v>
      </c>
      <c r="T8" s="4">
        <f t="shared" si="0"/>
        <v>10.629028333333334</v>
      </c>
      <c r="U8">
        <f t="shared" si="1"/>
        <v>0.11903828194176461</v>
      </c>
    </row>
    <row r="9" spans="1:21" x14ac:dyDescent="0.25">
      <c r="A9" s="7" t="s">
        <v>6</v>
      </c>
      <c r="B9" s="2">
        <v>9.8947999999999994E-2</v>
      </c>
      <c r="C9" s="2">
        <v>6.9218000000000002E-2</v>
      </c>
      <c r="D9" s="2">
        <v>5.8229000000000003E-2</v>
      </c>
      <c r="E9" s="2">
        <v>6.9899000000000003E-2</v>
      </c>
      <c r="F9" s="2">
        <v>7.1162000000000003E-2</v>
      </c>
      <c r="G9" s="2">
        <v>7.0683999999999997E-2</v>
      </c>
      <c r="H9" s="2">
        <v>0.10106999999999999</v>
      </c>
      <c r="I9" s="2">
        <v>7.0273000000000002E-2</v>
      </c>
      <c r="J9" s="2">
        <v>4.9886E-2</v>
      </c>
      <c r="K9" s="2">
        <v>7.5453000000000006E-2</v>
      </c>
      <c r="L9" s="2">
        <v>6.4885999999999999E-2</v>
      </c>
      <c r="M9" s="2">
        <v>7.7771000000000007E-2</v>
      </c>
      <c r="N9" s="2">
        <v>8.8691999999999993E-2</v>
      </c>
      <c r="O9" s="2">
        <v>9.7181000000000003E-2</v>
      </c>
      <c r="P9" s="2">
        <v>9.7041000000000002E-2</v>
      </c>
      <c r="Q9" s="2">
        <v>7.5488E-2</v>
      </c>
      <c r="R9" s="2">
        <v>7.5800000000000006E-2</v>
      </c>
      <c r="S9" s="2">
        <v>5.7266999999999998E-2</v>
      </c>
      <c r="T9" s="4">
        <f t="shared" si="0"/>
        <v>7.6052666666666671E-2</v>
      </c>
      <c r="U9">
        <f t="shared" si="1"/>
        <v>1.5051141938306823E-2</v>
      </c>
    </row>
    <row r="10" spans="1:21" x14ac:dyDescent="0.25">
      <c r="A10" s="7" t="s">
        <v>7</v>
      </c>
      <c r="B10" s="2">
        <v>0.111043</v>
      </c>
      <c r="C10" s="2">
        <v>8.9500999999999997E-2</v>
      </c>
      <c r="D10" s="2">
        <v>8.4439E-2</v>
      </c>
      <c r="E10" s="2">
        <v>8.2147999999999999E-2</v>
      </c>
      <c r="F10" s="2">
        <v>0.103884</v>
      </c>
      <c r="G10" s="2">
        <v>8.2142000000000007E-2</v>
      </c>
      <c r="H10" s="2">
        <v>9.3071000000000001E-2</v>
      </c>
      <c r="I10" s="2">
        <v>9.6750000000000003E-2</v>
      </c>
      <c r="J10" s="2">
        <v>9.9030000000000007E-2</v>
      </c>
      <c r="K10" s="2">
        <v>0.108431</v>
      </c>
      <c r="L10" s="2">
        <v>9.9335999999999994E-2</v>
      </c>
      <c r="M10" s="2">
        <v>0.10523200000000001</v>
      </c>
      <c r="N10" s="2">
        <v>0.102546</v>
      </c>
      <c r="O10" s="2">
        <v>0.11502</v>
      </c>
      <c r="P10" s="2">
        <v>0.120089</v>
      </c>
      <c r="Q10" s="2">
        <v>0.107747</v>
      </c>
      <c r="R10" s="2">
        <v>0.10718999999999999</v>
      </c>
      <c r="S10" s="2">
        <v>0.10834299999999999</v>
      </c>
      <c r="T10" s="4">
        <f t="shared" si="0"/>
        <v>0.10088566666666668</v>
      </c>
      <c r="U10">
        <f t="shared" si="1"/>
        <v>1.1083291383084302E-2</v>
      </c>
    </row>
    <row r="11" spans="1:21" ht="15.75" thickBot="1" x14ac:dyDescent="0.3">
      <c r="A11" s="7" t="s">
        <v>8</v>
      </c>
      <c r="B11" s="2">
        <v>5.1048999999999997E-2</v>
      </c>
      <c r="C11" s="2">
        <v>4.122E-2</v>
      </c>
      <c r="D11" s="2">
        <v>5.3212000000000002E-2</v>
      </c>
      <c r="E11" s="2">
        <v>5.2451999999999999E-2</v>
      </c>
      <c r="F11" s="2">
        <v>5.1116000000000002E-2</v>
      </c>
      <c r="G11" s="2">
        <v>4.8222000000000001E-2</v>
      </c>
      <c r="H11" s="2">
        <v>3.4730999999999998E-2</v>
      </c>
      <c r="I11" s="2">
        <v>5.7757999999999997E-2</v>
      </c>
      <c r="J11" s="2">
        <v>7.2150000000000001E-3</v>
      </c>
      <c r="K11" s="2">
        <v>4.0694000000000001E-2</v>
      </c>
      <c r="L11" s="2">
        <v>2.7952000000000001E-2</v>
      </c>
      <c r="M11" s="2">
        <v>3.4896000000000003E-2</v>
      </c>
      <c r="N11" s="2">
        <v>2.2314000000000001E-2</v>
      </c>
      <c r="O11" s="2">
        <v>3.6963999999999997E-2</v>
      </c>
      <c r="P11" s="2">
        <v>2.777E-2</v>
      </c>
      <c r="Q11" s="2">
        <v>2.0618000000000001E-2</v>
      </c>
      <c r="R11" s="2">
        <v>1.5191E-2</v>
      </c>
      <c r="S11" s="2">
        <v>2.5838E-2</v>
      </c>
      <c r="T11" s="4">
        <f t="shared" si="0"/>
        <v>3.6067333333333333E-2</v>
      </c>
      <c r="U11">
        <f t="shared" si="1"/>
        <v>1.4590300017074195E-2</v>
      </c>
    </row>
    <row r="12" spans="1:21" ht="15.75" thickBot="1" x14ac:dyDescent="0.3">
      <c r="A12" s="5" t="s">
        <v>9</v>
      </c>
      <c r="B12" s="3">
        <f>SUM(B3:B11)</f>
        <v>94.233948999999981</v>
      </c>
      <c r="C12" s="3">
        <v>94.384050999999999</v>
      </c>
      <c r="D12" s="3">
        <v>94.473866999999984</v>
      </c>
      <c r="E12" s="3">
        <v>94.295672000000025</v>
      </c>
      <c r="F12" s="3">
        <v>94.275463999999985</v>
      </c>
      <c r="G12" s="3">
        <v>94.766959</v>
      </c>
      <c r="H12" s="3">
        <v>94.623536999999985</v>
      </c>
      <c r="I12" s="3">
        <v>94.32199</v>
      </c>
      <c r="J12" s="3">
        <v>94.28215999999999</v>
      </c>
      <c r="K12" s="3">
        <v>94.442154999999985</v>
      </c>
      <c r="L12" s="3">
        <v>94.474301999999994</v>
      </c>
      <c r="M12" s="3">
        <v>94.501371999999989</v>
      </c>
      <c r="N12" s="3">
        <v>94.244160999999991</v>
      </c>
      <c r="O12" s="3">
        <v>94.548249999999982</v>
      </c>
      <c r="P12" s="3">
        <v>94.152983999999989</v>
      </c>
      <c r="Q12" s="3">
        <v>94.383447999999987</v>
      </c>
      <c r="R12" s="3">
        <v>94.251325999999992</v>
      </c>
      <c r="S12" s="3">
        <v>94.399381999999974</v>
      </c>
      <c r="T12" s="4">
        <f t="shared" si="0"/>
        <v>94.391946055555579</v>
      </c>
      <c r="U12">
        <f t="shared" si="1"/>
        <v>0.1553633888917775</v>
      </c>
    </row>
    <row r="17" spans="1:7" ht="15.75" thickBot="1" x14ac:dyDescent="0.3">
      <c r="A17" s="8" t="s">
        <v>13</v>
      </c>
      <c r="B17" s="8" t="s">
        <v>14</v>
      </c>
      <c r="C17" s="8" t="s">
        <v>15</v>
      </c>
      <c r="D17" s="8" t="s">
        <v>16</v>
      </c>
      <c r="E17" s="8" t="s">
        <v>17</v>
      </c>
      <c r="F17" s="8" t="s">
        <v>18</v>
      </c>
      <c r="G17" s="8" t="s">
        <v>19</v>
      </c>
    </row>
    <row r="18" spans="1:7" ht="15.75" x14ac:dyDescent="0.3">
      <c r="A18" s="12" t="s">
        <v>20</v>
      </c>
      <c r="B18" s="13">
        <v>0.1</v>
      </c>
      <c r="C18" s="13">
        <v>60.08</v>
      </c>
      <c r="D18" s="12">
        <f t="shared" ref="D18:D23" si="2">B18/C18</f>
        <v>1.6644474034620508E-3</v>
      </c>
      <c r="E18" s="12">
        <f>2*D18</f>
        <v>3.3288948069241015E-3</v>
      </c>
      <c r="F18" s="12">
        <f t="shared" ref="F18:F27" si="3">E18*$D$25</f>
        <v>4.098839324571531E-5</v>
      </c>
      <c r="G18" s="13">
        <f>F18/2</f>
        <v>2.0494196622857655E-5</v>
      </c>
    </row>
    <row r="19" spans="1:7" ht="15.75" x14ac:dyDescent="0.3">
      <c r="A19" s="14" t="s">
        <v>21</v>
      </c>
      <c r="B19" s="13">
        <v>46.24</v>
      </c>
      <c r="C19" s="13">
        <v>104.6088</v>
      </c>
      <c r="D19" s="12">
        <f t="shared" si="2"/>
        <v>0.44202782175113375</v>
      </c>
      <c r="E19" s="12">
        <f>2*D19</f>
        <v>0.88405564350226751</v>
      </c>
      <c r="F19" s="12">
        <f t="shared" si="3"/>
        <v>1.0885300518236239E-2</v>
      </c>
      <c r="G19" s="13">
        <f>F19/2</f>
        <v>5.4426502591181196E-3</v>
      </c>
    </row>
    <row r="20" spans="1:7" x14ac:dyDescent="0.25">
      <c r="A20" s="15" t="s">
        <v>5</v>
      </c>
      <c r="B20" s="16">
        <v>10.63</v>
      </c>
      <c r="C20" s="16">
        <v>71.849999999999994</v>
      </c>
      <c r="D20" s="15">
        <f t="shared" si="2"/>
        <v>0.1479471120389701</v>
      </c>
      <c r="E20" s="15">
        <f>D20*1</f>
        <v>0.1479471120389701</v>
      </c>
      <c r="F20" s="12">
        <f t="shared" si="3"/>
        <v>1.8216599681094908E-3</v>
      </c>
      <c r="G20" s="16">
        <f>F20</f>
        <v>1.8216599681094908E-3</v>
      </c>
    </row>
    <row r="21" spans="1:7" x14ac:dyDescent="0.25">
      <c r="A21" s="15" t="s">
        <v>6</v>
      </c>
      <c r="B21" s="16">
        <v>0.08</v>
      </c>
      <c r="C21" s="17">
        <v>81.38</v>
      </c>
      <c r="D21" s="15">
        <f t="shared" si="2"/>
        <v>9.8304251658884261E-4</v>
      </c>
      <c r="E21" s="15">
        <f>D21*1</f>
        <v>9.8304251658884261E-4</v>
      </c>
      <c r="F21" s="12">
        <f t="shared" si="3"/>
        <v>1.2104117307459209E-5</v>
      </c>
      <c r="G21" s="16">
        <f>F21</f>
        <v>1.2104117307459209E-5</v>
      </c>
    </row>
    <row r="22" spans="1:7" x14ac:dyDescent="0.25">
      <c r="A22" s="18" t="s">
        <v>2</v>
      </c>
      <c r="B22" s="16">
        <v>34.14</v>
      </c>
      <c r="C22" s="17">
        <v>223.18940000000001</v>
      </c>
      <c r="D22" s="15">
        <f t="shared" si="2"/>
        <v>0.15296425367871413</v>
      </c>
      <c r="E22" s="15">
        <f>D22*1</f>
        <v>0.15296425367871413</v>
      </c>
      <c r="F22" s="12">
        <f t="shared" si="3"/>
        <v>1.8834355982890751E-3</v>
      </c>
      <c r="G22" s="16">
        <f>F22</f>
        <v>1.8834355982890751E-3</v>
      </c>
    </row>
    <row r="23" spans="1:7" ht="15.75" x14ac:dyDescent="0.3">
      <c r="A23" s="15" t="s">
        <v>22</v>
      </c>
      <c r="B23" s="16">
        <v>5.6</v>
      </c>
      <c r="C23" s="17">
        <v>18.015000000000001</v>
      </c>
      <c r="D23" s="15">
        <f t="shared" si="2"/>
        <v>0.31085206772134327</v>
      </c>
      <c r="E23" s="15">
        <f>D23*1</f>
        <v>0.31085206772134327</v>
      </c>
      <c r="F23" s="12">
        <f t="shared" si="3"/>
        <v>3.8274945686190458E-3</v>
      </c>
      <c r="G23" s="16">
        <f>2*F23</f>
        <v>7.6549891372380916E-3</v>
      </c>
    </row>
    <row r="24" spans="1:7" ht="15.75" x14ac:dyDescent="0.3">
      <c r="A24" s="15" t="s">
        <v>23</v>
      </c>
      <c r="B24" s="16">
        <v>0.04</v>
      </c>
      <c r="C24" s="16">
        <v>141.94</v>
      </c>
      <c r="D24" s="15">
        <f>B24/C24</f>
        <v>2.818092151613358E-4</v>
      </c>
      <c r="E24" s="15">
        <f>5*D24</f>
        <v>1.409046075806679E-3</v>
      </c>
      <c r="F24" s="12">
        <f t="shared" si="3"/>
        <v>1.734946221081144E-5</v>
      </c>
      <c r="G24" s="16">
        <f>F24*2/5</f>
        <v>6.9397848843245761E-6</v>
      </c>
    </row>
    <row r="25" spans="1:7" ht="15.75" x14ac:dyDescent="0.3">
      <c r="A25" s="15" t="s">
        <v>24</v>
      </c>
      <c r="B25" s="16">
        <v>2.83</v>
      </c>
      <c r="C25" s="16">
        <v>229.84</v>
      </c>
      <c r="D25" s="15">
        <f>B25/C25</f>
        <v>1.2312913331012879E-2</v>
      </c>
      <c r="E25" s="15">
        <f>D25*5</f>
        <v>6.1564566655064393E-2</v>
      </c>
      <c r="F25" s="12">
        <f t="shared" si="3"/>
        <v>7.5803917348517334E-4</v>
      </c>
      <c r="G25" s="16">
        <f>F25*2/5</f>
        <v>3.0321566939406933E-4</v>
      </c>
    </row>
    <row r="26" spans="1:7" x14ac:dyDescent="0.25">
      <c r="A26" s="15" t="s">
        <v>0</v>
      </c>
      <c r="B26" s="16">
        <v>0.2</v>
      </c>
      <c r="C26" s="17">
        <v>35.453000000000003</v>
      </c>
      <c r="D26" s="15">
        <f>B26/C26</f>
        <v>5.6412715426057032E-3</v>
      </c>
      <c r="E26" s="15">
        <f>D26*1</f>
        <v>5.6412715426057032E-3</v>
      </c>
      <c r="F26" s="12">
        <f t="shared" si="3"/>
        <v>6.9460487580813346E-5</v>
      </c>
      <c r="G26" s="16">
        <f>F26</f>
        <v>6.9460487580813346E-5</v>
      </c>
    </row>
    <row r="27" spans="1:7" ht="16.5" thickBot="1" x14ac:dyDescent="0.35">
      <c r="A27" s="15" t="s">
        <v>25</v>
      </c>
      <c r="B27" s="19">
        <v>0.14000000000000001</v>
      </c>
      <c r="C27" s="17">
        <v>80.06</v>
      </c>
      <c r="D27" s="20">
        <f>B27/C27</f>
        <v>1.7486884836372721E-3</v>
      </c>
      <c r="E27" s="21">
        <f>D27*3</f>
        <v>5.246065450911816E-3</v>
      </c>
      <c r="F27" s="12">
        <f t="shared" si="3"/>
        <v>6.4594349225898185E-5</v>
      </c>
      <c r="G27" s="16">
        <f>F27/3</f>
        <v>2.1531449741966062E-5</v>
      </c>
    </row>
    <row r="28" spans="1:7" x14ac:dyDescent="0.25">
      <c r="A28" s="22" t="s">
        <v>26</v>
      </c>
      <c r="B28" s="23">
        <f>SUM(B18:B27)</f>
        <v>100</v>
      </c>
      <c r="E28">
        <f>SUM(E18:E27)</f>
        <v>1.5739919639891968</v>
      </c>
    </row>
    <row r="29" spans="1:7" x14ac:dyDescent="0.25">
      <c r="A29" s="24" t="s">
        <v>27</v>
      </c>
      <c r="B29" s="1">
        <f>(B26*15.9994)/(2*35.453)</f>
        <v>4.5128479959382843E-2</v>
      </c>
      <c r="E29">
        <f>0.5*(E26)</f>
        <v>2.8206357713028516E-3</v>
      </c>
    </row>
    <row r="30" spans="1:7" x14ac:dyDescent="0.25">
      <c r="B30" s="1">
        <f>B28-B29</f>
        <v>99.954871520040612</v>
      </c>
      <c r="E30">
        <f>E28-E29</f>
        <v>1.5711713282178941</v>
      </c>
    </row>
    <row r="32" spans="1:7" x14ac:dyDescent="0.25">
      <c r="E32" s="25" t="s">
        <v>28</v>
      </c>
      <c r="F32" s="26"/>
      <c r="G32" s="27">
        <v>10</v>
      </c>
    </row>
    <row r="36" spans="1:13" x14ac:dyDescent="0.25">
      <c r="C36" s="28" t="s">
        <v>29</v>
      </c>
      <c r="D36" s="28"/>
      <c r="E36" s="28"/>
      <c r="F36" s="28"/>
    </row>
    <row r="37" spans="1:13" x14ac:dyDescent="0.25">
      <c r="C37" s="29" t="s">
        <v>30</v>
      </c>
      <c r="D37" s="28">
        <f>G32/E30</f>
        <v>6.3646782628999032</v>
      </c>
      <c r="E37" s="28"/>
      <c r="F37" s="28"/>
    </row>
    <row r="38" spans="1:13" x14ac:dyDescent="0.25">
      <c r="C38" s="28"/>
      <c r="D38" s="28"/>
      <c r="E38" s="28"/>
      <c r="F38" s="28"/>
    </row>
    <row r="39" spans="1:13" x14ac:dyDescent="0.25">
      <c r="C39" s="28" t="s">
        <v>31</v>
      </c>
      <c r="D39" s="28"/>
      <c r="E39" s="28"/>
      <c r="F39" s="28"/>
    </row>
    <row r="41" spans="1:13" x14ac:dyDescent="0.25">
      <c r="A41" s="30" t="s">
        <v>32</v>
      </c>
      <c r="B41" s="30"/>
      <c r="C41" s="30"/>
      <c r="D41" s="30"/>
      <c r="E41" s="30"/>
      <c r="F41" s="30"/>
    </row>
    <row r="44" spans="1:13" ht="20.25" x14ac:dyDescent="0.35">
      <c r="A44" s="31" t="s">
        <v>33</v>
      </c>
      <c r="B44" s="31"/>
      <c r="C44" s="31"/>
      <c r="D44" s="31" t="s">
        <v>36</v>
      </c>
      <c r="E44" s="31"/>
      <c r="F44" s="31"/>
      <c r="G44" s="31"/>
      <c r="H44" s="31"/>
      <c r="I44" s="31"/>
      <c r="J44" s="31"/>
      <c r="K44" s="31"/>
      <c r="L44" s="31"/>
      <c r="M44" s="31"/>
    </row>
    <row r="46" spans="1:13" ht="20.25" x14ac:dyDescent="0.35">
      <c r="A46" s="31" t="s">
        <v>33</v>
      </c>
      <c r="B46" s="31"/>
      <c r="C46" s="31"/>
      <c r="D46" s="31" t="s">
        <v>34</v>
      </c>
      <c r="E46" s="31"/>
      <c r="F46" s="31"/>
      <c r="G46" s="31"/>
      <c r="H46" s="31"/>
      <c r="I46" s="31"/>
      <c r="J46" s="31"/>
      <c r="K46" s="31"/>
      <c r="L46" s="31"/>
      <c r="M46" s="31"/>
    </row>
    <row r="48" spans="1:13" ht="15.75" x14ac:dyDescent="0.3">
      <c r="D48" s="2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dcterms:created xsi:type="dcterms:W3CDTF">2012-01-23T21:42:52Z</dcterms:created>
  <dcterms:modified xsi:type="dcterms:W3CDTF">2012-10-24T23:44:51Z</dcterms:modified>
</cp:coreProperties>
</file>