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L9" i="1"/>
  <c r="G14" i="1"/>
  <c r="L14" i="1"/>
  <c r="G13" i="1"/>
  <c r="L13" i="1"/>
  <c r="G6" i="1"/>
  <c r="L6" i="1"/>
  <c r="G16" i="1"/>
  <c r="L16" i="1"/>
  <c r="G4" i="1"/>
  <c r="L4" i="1"/>
  <c r="L5" i="1"/>
  <c r="L7" i="1"/>
  <c r="L8" i="1"/>
  <c r="L10" i="1"/>
  <c r="L11" i="1"/>
  <c r="L12" i="1"/>
  <c r="L15" i="1"/>
  <c r="L17" i="1"/>
  <c r="L18" i="1"/>
  <c r="L19" i="1"/>
  <c r="L3" i="1"/>
  <c r="G5" i="1"/>
  <c r="G7" i="1"/>
  <c r="G8" i="1"/>
  <c r="G10" i="1"/>
  <c r="G11" i="1"/>
  <c r="G12" i="1"/>
  <c r="G15" i="1"/>
  <c r="G17" i="1"/>
  <c r="G18" i="1"/>
  <c r="G19" i="1"/>
  <c r="G3" i="1"/>
  <c r="D21" i="1"/>
  <c r="B33" i="1" s="1"/>
  <c r="E21" i="1"/>
  <c r="B31" i="1" s="1"/>
  <c r="F21" i="1"/>
  <c r="B32" i="1" s="1"/>
  <c r="H21" i="1"/>
  <c r="B28" i="1" s="1"/>
  <c r="I21" i="1"/>
  <c r="B27" i="1" s="1"/>
  <c r="J21" i="1"/>
  <c r="B30" i="1" s="1"/>
  <c r="K21" i="1"/>
  <c r="B29" i="1" s="1"/>
  <c r="M21" i="1"/>
  <c r="N21" i="1"/>
  <c r="D22" i="1"/>
  <c r="E22" i="1"/>
  <c r="F22" i="1"/>
  <c r="H22" i="1"/>
  <c r="I22" i="1"/>
  <c r="J22" i="1"/>
  <c r="K22" i="1"/>
  <c r="M22" i="1"/>
  <c r="N22" i="1"/>
  <c r="C22" i="1"/>
  <c r="C21" i="1"/>
  <c r="B37" i="1" s="1"/>
  <c r="B40" i="1" l="1"/>
  <c r="B39" i="1"/>
  <c r="B41" i="1" s="1"/>
  <c r="D38" i="1"/>
  <c r="D37" i="1"/>
  <c r="E37" i="1" s="1"/>
  <c r="D36" i="1"/>
  <c r="E36" i="1" s="1"/>
  <c r="E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38" i="1" l="1"/>
  <c r="E39" i="1" s="1"/>
  <c r="E40" i="1"/>
  <c r="E41" i="1" l="1"/>
  <c r="D48" i="1" s="1"/>
  <c r="F28" i="1" l="1"/>
  <c r="G28" i="1" s="1"/>
  <c r="F29" i="1"/>
  <c r="G29" i="1" s="1"/>
  <c r="F30" i="1"/>
  <c r="G30" i="1" s="1"/>
  <c r="F27" i="1"/>
  <c r="G27" i="1" s="1"/>
  <c r="F31" i="1"/>
  <c r="G31" i="1" s="1"/>
  <c r="F37" i="1"/>
  <c r="G37" i="1" s="1"/>
  <c r="F34" i="1"/>
  <c r="G34" i="1" s="1"/>
  <c r="J30" i="1" s="1"/>
  <c r="F36" i="1"/>
  <c r="G36" i="1" s="1"/>
  <c r="F38" i="1"/>
  <c r="G38" i="1" s="1"/>
  <c r="J29" i="1" s="1"/>
  <c r="F33" i="1"/>
  <c r="G33" i="1" s="1"/>
  <c r="F32" i="1"/>
  <c r="G32" i="1" s="1"/>
  <c r="J27" i="1" l="1"/>
  <c r="J28" i="1"/>
  <c r="K30" i="1"/>
  <c r="J31" i="1"/>
</calcChain>
</file>

<file path=xl/sharedStrings.xml><?xml version="1.0" encoding="utf-8"?>
<sst xmlns="http://schemas.openxmlformats.org/spreadsheetml/2006/main" count="127" uniqueCount="48">
  <si>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</si>
  <si>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</si>
  <si>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</si>
  <si>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</si>
  <si>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</si>
  <si>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</si>
  <si>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</si>
  <si>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</si>
  <si>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</si>
  <si>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</si>
  <si>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</si>
  <si>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</si>
  <si>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CaO</t>
  </si>
  <si>
    <t>BaO</t>
  </si>
  <si>
    <t>SrO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</si>
  <si>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</si>
  <si>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</si>
  <si>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</si>
  <si>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</si>
  <si>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r>
      <t>CO</t>
    </r>
    <r>
      <rPr>
        <vertAlign val="subscript"/>
        <sz val="10"/>
        <rFont val="Arial"/>
        <family val="2"/>
      </rPr>
      <t>2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</si>
  <si>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</si>
  <si>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</si>
  <si>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</si>
  <si>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</si>
  <si>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</si>
  <si>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</si>
  <si>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</si>
  <si>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</si>
  <si>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R060205.2 Ancylite</t>
  </si>
  <si>
    <t>Point#</t>
  </si>
  <si>
    <t>Comment</t>
  </si>
  <si>
    <t>Total</t>
  </si>
  <si>
    <t>Al2O3</t>
  </si>
  <si>
    <t>Ce2O3</t>
  </si>
  <si>
    <t>La2O3</t>
  </si>
  <si>
    <t>Nd2O3</t>
  </si>
  <si>
    <t>Pr2O3</t>
  </si>
  <si>
    <t>CO2</t>
  </si>
  <si>
    <t>Average</t>
  </si>
  <si>
    <t>Std Dev</t>
  </si>
  <si>
    <t>Sample Description: Ancylite-(Ce) R060205</t>
  </si>
  <si>
    <r>
      <t>CeSr(CO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(OH)·H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</si>
  <si>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 xml:space="preserve">REE = </t>
  </si>
  <si>
    <t>Sr =</t>
  </si>
  <si>
    <t>C =</t>
  </si>
  <si>
    <t>OH =</t>
  </si>
  <si>
    <t xml:space="preserve">H2O = </t>
  </si>
  <si>
    <r>
      <t>(Ce</t>
    </r>
    <r>
      <rPr>
        <vertAlign val="subscript"/>
        <sz val="11"/>
        <color theme="1"/>
        <rFont val="Calibri"/>
        <family val="2"/>
        <scheme val="minor"/>
      </rPr>
      <t>0.57</t>
    </r>
    <r>
      <rPr>
        <sz val="11"/>
        <color theme="1"/>
        <rFont val="Calibri"/>
        <family val="2"/>
        <scheme val="minor"/>
      </rPr>
      <t>La</t>
    </r>
    <r>
      <rPr>
        <vertAlign val="subscript"/>
        <sz val="11"/>
        <color theme="1"/>
        <rFont val="Calibri"/>
        <family val="2"/>
        <scheme val="minor"/>
      </rPr>
      <t>0.35</t>
    </r>
    <r>
      <rPr>
        <sz val="11"/>
        <color theme="1"/>
        <rFont val="Calibri"/>
        <family val="2"/>
        <scheme val="minor"/>
      </rPr>
      <t>Nd</t>
    </r>
    <r>
      <rPr>
        <vertAlign val="subscript"/>
        <sz val="11"/>
        <color theme="1"/>
        <rFont val="Calibri"/>
        <family val="2"/>
        <scheme val="minor"/>
      </rPr>
      <t>0.12</t>
    </r>
    <r>
      <rPr>
        <sz val="11"/>
        <color theme="1"/>
        <rFont val="Calibri"/>
        <family val="2"/>
        <scheme val="minor"/>
      </rPr>
      <t>Pr</t>
    </r>
    <r>
      <rPr>
        <vertAlign val="subscript"/>
        <sz val="11"/>
        <color theme="1"/>
        <rFont val="Calibri"/>
        <family val="2"/>
        <scheme val="minor"/>
      </rPr>
      <t>0.05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Σ=1.09</t>
    </r>
    <r>
      <rPr>
        <sz val="11"/>
        <color theme="1"/>
        <rFont val="Calibri"/>
        <family val="2"/>
        <scheme val="minor"/>
      </rPr>
      <t>(Ca</t>
    </r>
    <r>
      <rPr>
        <vertAlign val="subscript"/>
        <sz val="11"/>
        <color theme="1"/>
        <rFont val="Calibri"/>
        <family val="2"/>
        <scheme val="minor"/>
      </rPr>
      <t>0.44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0.36</t>
    </r>
    <r>
      <rPr>
        <sz val="11"/>
        <color theme="1"/>
        <rFont val="Calibri"/>
        <family val="2"/>
        <scheme val="minor"/>
      </rPr>
      <t>Ba</t>
    </r>
    <r>
      <rPr>
        <vertAlign val="subscript"/>
        <sz val="11"/>
        <color theme="1"/>
        <rFont val="Calibri"/>
        <family val="2"/>
        <scheme val="minor"/>
      </rPr>
      <t>0.04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Σ=0.84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1.97</t>
    </r>
    <r>
      <rPr>
        <sz val="11"/>
        <color theme="1"/>
        <rFont val="Calibri"/>
        <family val="2"/>
        <scheme val="minor"/>
      </rPr>
      <t>(OH</t>
    </r>
    <r>
      <rPr>
        <vertAlign val="subscript"/>
        <sz val="11"/>
        <color theme="1"/>
        <rFont val="Calibri"/>
        <family val="2"/>
        <scheme val="minor"/>
      </rPr>
      <t>0.83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0.17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Σ=1.00</t>
    </r>
    <r>
      <rPr>
        <sz val="11"/>
        <color theme="1"/>
        <rFont val="Calibri"/>
        <family val="2"/>
        <scheme val="minor"/>
      </rPr>
      <t>·H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</si>
</sst>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16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4" workbookViewId="0">
      <selection activeCell="J34" sqref="J34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0.7109375" customWidth="1"/>
    <col min="6" max="6" width="10.42578125" customWidth="1"/>
    <col min="7" max="7" width="9.85546875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14" x14ac:dyDescent="0.25">
      <c r="A1" s="1" t="s">
        <v>0</v>
      </c>
      <c r="B1" s="2"/>
      <c r="C1" s="2"/>
      <c r="D1" s="2"/>
    </row>
    <row r="2" spans="1:14" x14ac:dyDescent="0.25">
      <c r="A2" t="s">
        <v>29</v>
      </c>
      <c r="B2" t="s">
        <v>30</v>
      </c>
      <c r="C2" t="s">
        <v>18</v>
      </c>
      <c r="D2" t="s">
        <v>14</v>
      </c>
      <c r="E2" t="s">
        <v>12</v>
      </c>
      <c r="F2" t="s">
        <v>13</v>
      </c>
      <c r="H2" t="s">
        <v>33</v>
      </c>
      <c r="I2" t="s">
        <v>34</v>
      </c>
      <c r="J2" t="s">
        <v>35</v>
      </c>
      <c r="K2" t="s">
        <v>36</v>
      </c>
      <c r="M2" t="s">
        <v>37</v>
      </c>
      <c r="N2" t="s">
        <v>31</v>
      </c>
    </row>
    <row r="3" spans="1:14" x14ac:dyDescent="0.25">
      <c r="A3">
        <v>21</v>
      </c>
      <c r="B3" t="s">
        <v>28</v>
      </c>
      <c r="C3">
        <v>1.122565</v>
      </c>
      <c r="D3">
        <v>9.6056170000000005</v>
      </c>
      <c r="E3">
        <v>6.7717020000000003</v>
      </c>
      <c r="F3">
        <v>1.1372899999999999</v>
      </c>
      <c r="G3" s="17">
        <f>SUM(D3:F3)</f>
        <v>17.514609</v>
      </c>
      <c r="H3">
        <v>25.65682</v>
      </c>
      <c r="I3">
        <v>14.396839999999999</v>
      </c>
      <c r="J3">
        <v>5.9249150000000004</v>
      </c>
      <c r="K3">
        <v>2.326022</v>
      </c>
      <c r="L3" s="17">
        <f>SUM(H3:K3)</f>
        <v>48.304597000000001</v>
      </c>
      <c r="M3">
        <v>22.718129999999999</v>
      </c>
      <c r="N3">
        <v>89.687119999999993</v>
      </c>
    </row>
    <row r="4" spans="1:14" x14ac:dyDescent="0.25">
      <c r="A4">
        <v>23</v>
      </c>
      <c r="B4" t="s">
        <v>28</v>
      </c>
      <c r="C4">
        <v>1.236429</v>
      </c>
      <c r="D4">
        <v>9.1837900000000001</v>
      </c>
      <c r="E4">
        <v>6.8084910000000001</v>
      </c>
      <c r="F4">
        <v>1.402865</v>
      </c>
      <c r="G4" s="17">
        <f t="shared" ref="G4:G19" si="0">SUM(D4:F4)</f>
        <v>17.395146</v>
      </c>
      <c r="H4">
        <v>25.633510000000001</v>
      </c>
      <c r="I4">
        <v>13.98298</v>
      </c>
      <c r="J4">
        <v>5.9446969999999997</v>
      </c>
      <c r="K4">
        <v>2.2394400000000001</v>
      </c>
      <c r="L4" s="17">
        <f t="shared" ref="L4:L19" si="1">SUM(H4:K4)</f>
        <v>47.800626999999999</v>
      </c>
      <c r="M4">
        <v>22.718129999999999</v>
      </c>
      <c r="N4">
        <v>89.151179999999997</v>
      </c>
    </row>
    <row r="5" spans="1:14" x14ac:dyDescent="0.25">
      <c r="A5">
        <v>26</v>
      </c>
      <c r="B5" t="s">
        <v>28</v>
      </c>
      <c r="C5">
        <v>0.78543399999999997</v>
      </c>
      <c r="D5">
        <v>10.07372</v>
      </c>
      <c r="E5">
        <v>6.5094890000000003</v>
      </c>
      <c r="F5">
        <v>1.2018180000000001</v>
      </c>
      <c r="G5" s="17">
        <f t="shared" si="0"/>
        <v>17.785026999999999</v>
      </c>
      <c r="H5">
        <v>25.60492</v>
      </c>
      <c r="I5">
        <v>13.731070000000001</v>
      </c>
      <c r="J5">
        <v>5.9330449999999999</v>
      </c>
      <c r="K5">
        <v>2.5451329999999999</v>
      </c>
      <c r="L5" s="17">
        <f t="shared" si="1"/>
        <v>47.814168000000002</v>
      </c>
      <c r="M5">
        <v>22.718129999999999</v>
      </c>
      <c r="N5">
        <v>89.102779999999996</v>
      </c>
    </row>
    <row r="6" spans="1:14" x14ac:dyDescent="0.25">
      <c r="A6">
        <v>27</v>
      </c>
      <c r="B6" t="s">
        <v>28</v>
      </c>
      <c r="C6">
        <v>1.0626979999999999</v>
      </c>
      <c r="D6">
        <v>9.2064380000000003</v>
      </c>
      <c r="E6">
        <v>6.7782340000000003</v>
      </c>
      <c r="F6">
        <v>1.6194269999999999</v>
      </c>
      <c r="G6" s="17">
        <f t="shared" si="0"/>
        <v>17.604098999999998</v>
      </c>
      <c r="H6">
        <v>25.489439999999998</v>
      </c>
      <c r="I6">
        <v>14.990629999999999</v>
      </c>
      <c r="J6">
        <v>5.2738459999999998</v>
      </c>
      <c r="K6">
        <v>1.6811750000000001</v>
      </c>
      <c r="L6" s="17">
        <f t="shared" si="1"/>
        <v>47.435091</v>
      </c>
      <c r="M6">
        <v>22.718129999999999</v>
      </c>
      <c r="N6">
        <v>88.820040000000006</v>
      </c>
    </row>
    <row r="7" spans="1:14" x14ac:dyDescent="0.25">
      <c r="A7">
        <v>28</v>
      </c>
      <c r="B7" t="s">
        <v>28</v>
      </c>
      <c r="C7">
        <v>0.84918800000000005</v>
      </c>
      <c r="D7">
        <v>9.4962549999999997</v>
      </c>
      <c r="E7">
        <v>6.6389570000000004</v>
      </c>
      <c r="F7">
        <v>1.4200459999999999</v>
      </c>
      <c r="G7" s="17">
        <f t="shared" si="0"/>
        <v>17.555257999999998</v>
      </c>
      <c r="H7">
        <v>25.326599999999999</v>
      </c>
      <c r="I7">
        <v>15.20121</v>
      </c>
      <c r="J7">
        <v>5.7787420000000003</v>
      </c>
      <c r="K7">
        <v>1.9417759999999999</v>
      </c>
      <c r="L7" s="17">
        <f t="shared" si="1"/>
        <v>48.248328000000001</v>
      </c>
      <c r="M7">
        <v>22.718129999999999</v>
      </c>
      <c r="N7">
        <v>89.440619999999996</v>
      </c>
    </row>
    <row r="8" spans="1:14" x14ac:dyDescent="0.25">
      <c r="A8">
        <v>29</v>
      </c>
      <c r="B8" t="s">
        <v>28</v>
      </c>
      <c r="C8">
        <v>0.79885899999999999</v>
      </c>
      <c r="D8">
        <v>9.6669999999999998</v>
      </c>
      <c r="E8">
        <v>6.563758</v>
      </c>
      <c r="F8">
        <v>1.668364</v>
      </c>
      <c r="G8" s="17">
        <f t="shared" si="0"/>
        <v>17.899122000000002</v>
      </c>
      <c r="H8">
        <v>24.931809999999999</v>
      </c>
      <c r="I8">
        <v>15.805099999999999</v>
      </c>
      <c r="J8">
        <v>6.055739</v>
      </c>
      <c r="K8">
        <v>1.882444</v>
      </c>
      <c r="L8" s="17">
        <f t="shared" si="1"/>
        <v>48.675092999999997</v>
      </c>
      <c r="M8">
        <v>22.718129999999999</v>
      </c>
      <c r="N8">
        <v>90.091229999999996</v>
      </c>
    </row>
    <row r="9" spans="1:14" x14ac:dyDescent="0.25">
      <c r="A9">
        <v>30</v>
      </c>
      <c r="B9" t="s">
        <v>28</v>
      </c>
      <c r="C9">
        <v>1.0577490000000001</v>
      </c>
      <c r="D9">
        <v>10.327819999999999</v>
      </c>
      <c r="E9">
        <v>6.7241609999999996</v>
      </c>
      <c r="F9">
        <v>1.4375690000000001</v>
      </c>
      <c r="G9" s="17">
        <f t="shared" si="0"/>
        <v>18.489549999999998</v>
      </c>
      <c r="H9">
        <v>23.834849999999999</v>
      </c>
      <c r="I9">
        <v>15.1303</v>
      </c>
      <c r="J9">
        <v>5.332084</v>
      </c>
      <c r="K9">
        <v>2.0447320000000002</v>
      </c>
      <c r="L9" s="17">
        <f t="shared" si="1"/>
        <v>46.341966000000006</v>
      </c>
      <c r="M9">
        <v>22.718129999999999</v>
      </c>
      <c r="N9">
        <v>88.607410000000002</v>
      </c>
    </row>
    <row r="10" spans="1:14" x14ac:dyDescent="0.25">
      <c r="A10">
        <v>31</v>
      </c>
      <c r="B10" t="s">
        <v>28</v>
      </c>
      <c r="C10">
        <v>0.45593800000000001</v>
      </c>
      <c r="D10">
        <v>9.6301679999999994</v>
      </c>
      <c r="E10">
        <v>6.9459119999999999</v>
      </c>
      <c r="F10">
        <v>1.983641</v>
      </c>
      <c r="G10" s="17">
        <f t="shared" si="0"/>
        <v>18.559720999999996</v>
      </c>
      <c r="H10">
        <v>24.922029999999999</v>
      </c>
      <c r="I10">
        <v>15.33888</v>
      </c>
      <c r="J10">
        <v>4.4304620000000003</v>
      </c>
      <c r="K10">
        <v>2.4593980000000002</v>
      </c>
      <c r="L10" s="17">
        <f t="shared" si="1"/>
        <v>47.150769999999994</v>
      </c>
      <c r="M10">
        <v>22.718129999999999</v>
      </c>
      <c r="N10">
        <v>88.929789999999997</v>
      </c>
    </row>
    <row r="11" spans="1:14" x14ac:dyDescent="0.25">
      <c r="A11">
        <v>33</v>
      </c>
      <c r="B11" t="s">
        <v>28</v>
      </c>
      <c r="C11">
        <v>0.49680600000000003</v>
      </c>
      <c r="D11">
        <v>10.50489</v>
      </c>
      <c r="E11">
        <v>6.7837620000000003</v>
      </c>
      <c r="F11">
        <v>1.690914</v>
      </c>
      <c r="G11" s="17">
        <f t="shared" si="0"/>
        <v>18.979565999999998</v>
      </c>
      <c r="H11">
        <v>24.35005</v>
      </c>
      <c r="I11">
        <v>16.3504</v>
      </c>
      <c r="J11">
        <v>4.916086</v>
      </c>
      <c r="K11">
        <v>2.0434899999999998</v>
      </c>
      <c r="L11" s="17">
        <f t="shared" si="1"/>
        <v>47.660026000000002</v>
      </c>
      <c r="M11">
        <v>22.718129999999999</v>
      </c>
      <c r="N11">
        <v>89.854550000000003</v>
      </c>
    </row>
    <row r="12" spans="1:14" x14ac:dyDescent="0.25">
      <c r="A12">
        <v>34</v>
      </c>
      <c r="B12" t="s">
        <v>28</v>
      </c>
      <c r="C12">
        <v>1.173281</v>
      </c>
      <c r="D12">
        <v>11.05153</v>
      </c>
      <c r="E12">
        <v>6.7011620000000001</v>
      </c>
      <c r="F12">
        <v>1.8900380000000001</v>
      </c>
      <c r="G12" s="17">
        <f t="shared" si="0"/>
        <v>19.64273</v>
      </c>
      <c r="H12">
        <v>24.566780000000001</v>
      </c>
      <c r="I12">
        <v>15.05349</v>
      </c>
      <c r="J12">
        <v>5.630274</v>
      </c>
      <c r="K12">
        <v>2.2739799999999999</v>
      </c>
      <c r="L12" s="17">
        <f t="shared" si="1"/>
        <v>47.524524000000007</v>
      </c>
      <c r="M12">
        <v>22.718129999999999</v>
      </c>
      <c r="N12">
        <v>91.089740000000006</v>
      </c>
    </row>
    <row r="13" spans="1:14" x14ac:dyDescent="0.25">
      <c r="A13">
        <v>35</v>
      </c>
      <c r="B13" t="s">
        <v>28</v>
      </c>
      <c r="C13">
        <v>0.56545900000000004</v>
      </c>
      <c r="D13">
        <v>9.3102999999999998</v>
      </c>
      <c r="E13">
        <v>6.6383749999999999</v>
      </c>
      <c r="F13">
        <v>1.8791709999999999</v>
      </c>
      <c r="G13" s="17">
        <f t="shared" si="0"/>
        <v>17.827846000000001</v>
      </c>
      <c r="H13">
        <v>24.964210000000001</v>
      </c>
      <c r="I13">
        <v>16.19688</v>
      </c>
      <c r="J13">
        <v>4.4506569999999996</v>
      </c>
      <c r="K13">
        <v>2.0354839999999998</v>
      </c>
      <c r="L13" s="17">
        <f t="shared" si="1"/>
        <v>47.647230999999998</v>
      </c>
      <c r="M13">
        <v>22.718129999999999</v>
      </c>
      <c r="N13">
        <v>88.761179999999996</v>
      </c>
    </row>
    <row r="14" spans="1:14" x14ac:dyDescent="0.25">
      <c r="A14">
        <v>37</v>
      </c>
      <c r="B14" t="s">
        <v>28</v>
      </c>
      <c r="C14">
        <v>0.53512199999999999</v>
      </c>
      <c r="D14">
        <v>10.197990000000001</v>
      </c>
      <c r="E14">
        <v>6.60548</v>
      </c>
      <c r="F14">
        <v>1.7297070000000001</v>
      </c>
      <c r="G14" s="17">
        <f t="shared" si="0"/>
        <v>18.533177000000002</v>
      </c>
      <c r="H14">
        <v>24.138940000000002</v>
      </c>
      <c r="I14">
        <v>14.76925</v>
      </c>
      <c r="J14">
        <v>5.7622900000000001</v>
      </c>
      <c r="K14">
        <v>2.184965</v>
      </c>
      <c r="L14" s="17">
        <f t="shared" si="1"/>
        <v>46.855445000000003</v>
      </c>
      <c r="M14">
        <v>22.718129999999999</v>
      </c>
      <c r="N14">
        <v>88.644970000000001</v>
      </c>
    </row>
    <row r="15" spans="1:14" x14ac:dyDescent="0.25">
      <c r="A15">
        <v>38</v>
      </c>
      <c r="B15" t="s">
        <v>28</v>
      </c>
      <c r="C15">
        <v>0.98332799999999998</v>
      </c>
      <c r="D15">
        <v>10.48569</v>
      </c>
      <c r="E15">
        <v>6.5017550000000002</v>
      </c>
      <c r="F15">
        <v>1.424493</v>
      </c>
      <c r="G15" s="17">
        <f t="shared" si="0"/>
        <v>18.411937999999999</v>
      </c>
      <c r="H15">
        <v>25.752379999999999</v>
      </c>
      <c r="I15">
        <v>15.51164</v>
      </c>
      <c r="J15">
        <v>5.3019179999999997</v>
      </c>
      <c r="K15">
        <v>2.210305</v>
      </c>
      <c r="L15" s="17">
        <f t="shared" si="1"/>
        <v>48.776243000000001</v>
      </c>
      <c r="M15">
        <v>22.718129999999999</v>
      </c>
      <c r="N15">
        <v>90.889660000000006</v>
      </c>
    </row>
    <row r="16" spans="1:14" x14ac:dyDescent="0.25">
      <c r="A16">
        <v>39</v>
      </c>
      <c r="B16" t="s">
        <v>28</v>
      </c>
      <c r="C16">
        <v>1.1412469999999999</v>
      </c>
      <c r="D16">
        <v>10.15864</v>
      </c>
      <c r="E16">
        <v>6.5273479999999999</v>
      </c>
      <c r="F16">
        <v>1.2459009999999999</v>
      </c>
      <c r="G16" s="17">
        <f t="shared" si="0"/>
        <v>17.931889000000002</v>
      </c>
      <c r="H16">
        <v>23.924969999999998</v>
      </c>
      <c r="I16">
        <v>15.127190000000001</v>
      </c>
      <c r="J16">
        <v>5.8466690000000003</v>
      </c>
      <c r="K16">
        <v>2.125127</v>
      </c>
      <c r="L16" s="17">
        <f t="shared" si="1"/>
        <v>47.023955999999998</v>
      </c>
      <c r="M16">
        <v>22.718129999999999</v>
      </c>
      <c r="N16">
        <v>88.910120000000006</v>
      </c>
    </row>
    <row r="17" spans="1:14" x14ac:dyDescent="0.25">
      <c r="A17">
        <v>40</v>
      </c>
      <c r="B17" t="s">
        <v>28</v>
      </c>
      <c r="C17">
        <v>1.082775</v>
      </c>
      <c r="D17">
        <v>10.82404</v>
      </c>
      <c r="E17">
        <v>5.533112</v>
      </c>
      <c r="F17">
        <v>1.494461</v>
      </c>
      <c r="G17" s="17">
        <f t="shared" si="0"/>
        <v>17.851613</v>
      </c>
      <c r="H17">
        <v>25.902280000000001</v>
      </c>
      <c r="I17">
        <v>16.02027</v>
      </c>
      <c r="J17">
        <v>4.7436179999999997</v>
      </c>
      <c r="K17">
        <v>1.865869</v>
      </c>
      <c r="L17" s="17">
        <f t="shared" si="1"/>
        <v>48.532037000000003</v>
      </c>
      <c r="M17">
        <v>22.718129999999999</v>
      </c>
      <c r="N17">
        <v>90.184579999999997</v>
      </c>
    </row>
    <row r="18" spans="1:14" x14ac:dyDescent="0.25">
      <c r="A18">
        <v>41</v>
      </c>
      <c r="B18" t="s">
        <v>28</v>
      </c>
      <c r="C18">
        <v>0.85314900000000005</v>
      </c>
      <c r="D18">
        <v>10.587260000000001</v>
      </c>
      <c r="E18">
        <v>6.4525759999999996</v>
      </c>
      <c r="F18">
        <v>1.527644</v>
      </c>
      <c r="G18" s="17">
        <f t="shared" si="0"/>
        <v>18.56748</v>
      </c>
      <c r="H18">
        <v>24.95824</v>
      </c>
      <c r="I18">
        <v>16.193190000000001</v>
      </c>
      <c r="J18">
        <v>4.7156390000000004</v>
      </c>
      <c r="K18">
        <v>2.1022129999999999</v>
      </c>
      <c r="L18" s="17">
        <f t="shared" si="1"/>
        <v>47.969282000000007</v>
      </c>
      <c r="M18">
        <v>22.718129999999999</v>
      </c>
      <c r="N18">
        <v>90.108400000000003</v>
      </c>
    </row>
    <row r="19" spans="1:14" x14ac:dyDescent="0.25">
      <c r="A19">
        <v>44</v>
      </c>
      <c r="B19" t="s">
        <v>28</v>
      </c>
      <c r="C19">
        <v>0.62867300000000004</v>
      </c>
      <c r="D19">
        <v>10.206149999999999</v>
      </c>
      <c r="E19">
        <v>6.682213</v>
      </c>
      <c r="F19">
        <v>1.6032869999999999</v>
      </c>
      <c r="G19" s="17">
        <f t="shared" si="0"/>
        <v>18.49165</v>
      </c>
      <c r="H19">
        <v>25.251819999999999</v>
      </c>
      <c r="I19">
        <v>14.077959999999999</v>
      </c>
      <c r="J19">
        <v>5.7929940000000002</v>
      </c>
      <c r="K19">
        <v>2.2204380000000001</v>
      </c>
      <c r="L19" s="17">
        <f t="shared" si="1"/>
        <v>47.343212000000001</v>
      </c>
      <c r="M19">
        <v>22.718129999999999</v>
      </c>
      <c r="N19">
        <v>89.19247</v>
      </c>
    </row>
    <row r="20" spans="1:14" x14ac:dyDescent="0.25">
      <c r="C20" t="s">
        <v>18</v>
      </c>
      <c r="D20" t="s">
        <v>14</v>
      </c>
      <c r="E20" t="s">
        <v>12</v>
      </c>
      <c r="F20" t="s">
        <v>13</v>
      </c>
      <c r="H20" t="s">
        <v>33</v>
      </c>
      <c r="I20" t="s">
        <v>34</v>
      </c>
      <c r="J20" t="s">
        <v>35</v>
      </c>
      <c r="K20" t="s">
        <v>36</v>
      </c>
      <c r="M20" t="s">
        <v>37</v>
      </c>
      <c r="N20" t="s">
        <v>31</v>
      </c>
    </row>
    <row r="21" spans="1:14" x14ac:dyDescent="0.25">
      <c r="B21" t="s">
        <v>38</v>
      </c>
      <c r="C21">
        <f>AVERAGE(C3:C19)</f>
        <v>0.87227647058823532</v>
      </c>
      <c r="D21">
        <f>AVERAGE(D3:D19)</f>
        <v>10.030429294117647</v>
      </c>
      <c r="E21">
        <f>AVERAGE(E3:E19)</f>
        <v>6.5980286470588245</v>
      </c>
      <c r="F21">
        <f>AVERAGE(F3:F19)</f>
        <v>1.5503903529411767</v>
      </c>
      <c r="H21">
        <f>AVERAGE(H3:H19)</f>
        <v>25.012332352941176</v>
      </c>
      <c r="I21">
        <f>AVERAGE(I3:I19)</f>
        <v>15.169251764705885</v>
      </c>
      <c r="J21">
        <f>AVERAGE(J3:J19)</f>
        <v>5.4019808823529409</v>
      </c>
      <c r="K21">
        <f>AVERAGE(K3:K19)</f>
        <v>2.1283524117647059</v>
      </c>
      <c r="M21">
        <f>AVERAGE(M3:M19)</f>
        <v>22.718129999999991</v>
      </c>
      <c r="N21">
        <f>AVERAGE(N3:N19)</f>
        <v>89.497990588235297</v>
      </c>
    </row>
    <row r="22" spans="1:14" x14ac:dyDescent="0.25">
      <c r="A22" s="3"/>
      <c r="B22" t="s">
        <v>39</v>
      </c>
      <c r="C22">
        <f>STDEVP(C3:C19)</f>
        <v>0.25214398290918594</v>
      </c>
      <c r="D22">
        <f>STDEVP(D3:D19)</f>
        <v>0.55588041108061059</v>
      </c>
      <c r="E22">
        <f>STDEVP(E3:E19)</f>
        <v>0.29485030186020145</v>
      </c>
      <c r="F22">
        <f>STDEVP(F3:F19)</f>
        <v>0.23519611779707777</v>
      </c>
      <c r="H22">
        <f>STDEVP(H3:H19)</f>
        <v>0.63544631589356071</v>
      </c>
      <c r="I22">
        <f>STDEVP(I3:I19)</f>
        <v>0.77637467236194768</v>
      </c>
      <c r="J22">
        <f>STDEVP(J3:J19)</f>
        <v>0.54084581082802285</v>
      </c>
      <c r="K22">
        <f>STDEVP(K3:K19)</f>
        <v>0.21171268268271698</v>
      </c>
      <c r="M22">
        <f>STDEVP(M3:M19)</f>
        <v>7.1054273576010019E-15</v>
      </c>
      <c r="N22">
        <f>STDEVP(N3:N19)</f>
        <v>0.74336610628292965</v>
      </c>
    </row>
    <row r="23" spans="1:14" x14ac:dyDescent="0.25">
      <c r="A23" s="3"/>
    </row>
    <row r="24" spans="1:14" ht="18" x14ac:dyDescent="0.35">
      <c r="A24" s="4" t="s">
        <v>40</v>
      </c>
      <c r="B24" s="5"/>
      <c r="C24" s="5"/>
      <c r="D24" s="5"/>
      <c r="I24" t="s">
        <v>41</v>
      </c>
    </row>
    <row r="26" spans="1:14" ht="15.75" thickBot="1" x14ac:dyDescent="0.3">
      <c r="A26" s="6" t="s">
        <v>1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</row>
    <row r="27" spans="1:14" ht="15.75" x14ac:dyDescent="0.3">
      <c r="A27" s="11" t="s">
        <v>8</v>
      </c>
      <c r="B27" s="7">
        <f>I21</f>
        <v>15.169251764705885</v>
      </c>
      <c r="C27" s="9">
        <v>325.81819999999999</v>
      </c>
      <c r="D27" s="8">
        <f t="shared" ref="D27:D38" si="2">B27/C27</f>
        <v>4.6557410742266346E-2</v>
      </c>
      <c r="E27" s="8">
        <f t="shared" ref="E27:E30" si="3">D27*3</f>
        <v>0.13967223222679903</v>
      </c>
      <c r="F27" s="7">
        <f>E27*$D$48</f>
        <v>0.52235563962318388</v>
      </c>
      <c r="G27" s="10">
        <f t="shared" ref="G27:G30" si="4">F27*2/3</f>
        <v>0.34823709308212258</v>
      </c>
      <c r="H27" s="11" t="s">
        <v>8</v>
      </c>
      <c r="I27" t="s">
        <v>42</v>
      </c>
      <c r="J27" s="17">
        <f>SUM(G27:G30)</f>
        <v>1.0865577819570302</v>
      </c>
    </row>
    <row r="28" spans="1:14" ht="15.75" x14ac:dyDescent="0.3">
      <c r="A28" s="11" t="s">
        <v>9</v>
      </c>
      <c r="B28" s="7">
        <f>H21</f>
        <v>25.012332352941176</v>
      </c>
      <c r="C28" s="9">
        <v>328.23820000000001</v>
      </c>
      <c r="D28" s="8">
        <f t="shared" si="2"/>
        <v>7.6201771618724379E-2</v>
      </c>
      <c r="E28" s="8">
        <f t="shared" si="3"/>
        <v>0.22860531485617314</v>
      </c>
      <c r="F28" s="7">
        <f>E28*$D$48</f>
        <v>0.85495358353729911</v>
      </c>
      <c r="G28" s="10">
        <f t="shared" si="4"/>
        <v>0.56996905569153278</v>
      </c>
      <c r="H28" s="11" t="s">
        <v>9</v>
      </c>
      <c r="I28" t="s">
        <v>43</v>
      </c>
      <c r="J28" s="17">
        <f>SUM(G31:G33)</f>
        <v>0.8398450345050531</v>
      </c>
    </row>
    <row r="29" spans="1:14" ht="15.75" x14ac:dyDescent="0.3">
      <c r="A29" s="11" t="s">
        <v>10</v>
      </c>
      <c r="B29" s="7">
        <f>K21</f>
        <v>2.1283524117647059</v>
      </c>
      <c r="C29" s="9">
        <v>329.81220000000002</v>
      </c>
      <c r="D29" s="8">
        <f t="shared" si="2"/>
        <v>6.453225234738757E-3</v>
      </c>
      <c r="E29" s="8">
        <f t="shared" si="3"/>
        <v>1.9359675704216272E-2</v>
      </c>
      <c r="F29" s="7">
        <f>E29*$D$48</f>
        <v>7.2402621653189156E-2</v>
      </c>
      <c r="G29" s="10">
        <f t="shared" si="4"/>
        <v>4.8268414435459435E-2</v>
      </c>
      <c r="H29" s="11" t="s">
        <v>10</v>
      </c>
      <c r="I29" t="s">
        <v>44</v>
      </c>
      <c r="J29" s="17">
        <f>G38</f>
        <v>1.9748811704521958</v>
      </c>
    </row>
    <row r="30" spans="1:14" ht="15.75" x14ac:dyDescent="0.3">
      <c r="A30" s="11" t="s">
        <v>11</v>
      </c>
      <c r="B30" s="7">
        <f>J21</f>
        <v>5.4019808823529409</v>
      </c>
      <c r="C30" s="9">
        <v>336.47820000000002</v>
      </c>
      <c r="D30" s="8">
        <f t="shared" si="2"/>
        <v>1.6054475096315128E-2</v>
      </c>
      <c r="E30" s="8">
        <f t="shared" si="3"/>
        <v>4.8163425288945384E-2</v>
      </c>
      <c r="F30" s="7">
        <f>E30*$D$48</f>
        <v>0.18012482812187294</v>
      </c>
      <c r="G30" s="10">
        <f t="shared" si="4"/>
        <v>0.12008321874791529</v>
      </c>
      <c r="H30" s="11" t="s">
        <v>11</v>
      </c>
      <c r="I30" t="s">
        <v>45</v>
      </c>
      <c r="J30" s="17">
        <f>G34/3</f>
        <v>0.99646760587176919</v>
      </c>
      <c r="K30" s="24">
        <f>J30-G37</f>
        <v>0.82475852017705509</v>
      </c>
    </row>
    <row r="31" spans="1:14" x14ac:dyDescent="0.25">
      <c r="A31" s="8" t="s">
        <v>12</v>
      </c>
      <c r="B31" s="7">
        <f>E21</f>
        <v>6.5980286470588245</v>
      </c>
      <c r="C31" s="12">
        <v>56.08</v>
      </c>
      <c r="D31" s="8">
        <f t="shared" si="2"/>
        <v>0.11765386317865237</v>
      </c>
      <c r="E31" s="8">
        <f t="shared" ref="E31:E35" si="5">D31*1</f>
        <v>0.11765386317865237</v>
      </c>
      <c r="F31" s="7">
        <f>E31*$D$48</f>
        <v>0.44000985718499663</v>
      </c>
      <c r="G31" s="10">
        <f t="shared" ref="G31:G33" si="6">F31</f>
        <v>0.44000985718499663</v>
      </c>
      <c r="H31" s="8" t="s">
        <v>12</v>
      </c>
      <c r="I31" t="s">
        <v>46</v>
      </c>
      <c r="J31" s="17">
        <f>G34*2/3/2</f>
        <v>0.99646760587176919</v>
      </c>
    </row>
    <row r="32" spans="1:14" x14ac:dyDescent="0.25">
      <c r="A32" s="8" t="s">
        <v>13</v>
      </c>
      <c r="B32" s="7">
        <f>F21</f>
        <v>1.5503903529411767</v>
      </c>
      <c r="C32" s="12">
        <v>153.33000000000001</v>
      </c>
      <c r="D32" s="8">
        <f t="shared" si="2"/>
        <v>1.0111461246599991E-2</v>
      </c>
      <c r="E32" s="8">
        <f t="shared" si="5"/>
        <v>1.0111461246599991E-2</v>
      </c>
      <c r="F32" s="7">
        <f>E32*$D$48</f>
        <v>3.7815525124680831E-2</v>
      </c>
      <c r="G32" s="10">
        <f t="shared" si="6"/>
        <v>3.7815525124680831E-2</v>
      </c>
      <c r="H32" s="8" t="s">
        <v>13</v>
      </c>
    </row>
    <row r="33" spans="1:10" x14ac:dyDescent="0.25">
      <c r="A33" s="11" t="s">
        <v>14</v>
      </c>
      <c r="B33" s="7">
        <f>D21</f>
        <v>10.030429294117647</v>
      </c>
      <c r="C33" s="12">
        <v>103.62</v>
      </c>
      <c r="D33" s="8">
        <f t="shared" si="2"/>
        <v>9.6800128296831184E-2</v>
      </c>
      <c r="E33" s="8">
        <f t="shared" si="5"/>
        <v>9.6800128296831184E-2</v>
      </c>
      <c r="F33" s="7">
        <f>E33*$D$48</f>
        <v>0.36201965219537563</v>
      </c>
      <c r="G33" s="10">
        <f t="shared" si="6"/>
        <v>0.36201965219537563</v>
      </c>
      <c r="H33" s="11" t="s">
        <v>14</v>
      </c>
    </row>
    <row r="34" spans="1:10" ht="18" x14ac:dyDescent="0.3">
      <c r="A34" s="8" t="s">
        <v>15</v>
      </c>
      <c r="B34" s="7">
        <v>7.2</v>
      </c>
      <c r="C34" s="12">
        <v>18.015000000000001</v>
      </c>
      <c r="D34" s="8">
        <f t="shared" si="2"/>
        <v>0.39966694421315568</v>
      </c>
      <c r="E34" s="8">
        <f t="shared" si="5"/>
        <v>0.39966694421315568</v>
      </c>
      <c r="F34" s="7">
        <f>E34*$D$48</f>
        <v>1.4947014088076538</v>
      </c>
      <c r="G34" s="10">
        <f t="shared" ref="G34" si="7">2*F34</f>
        <v>2.9894028176153076</v>
      </c>
      <c r="H34" s="8" t="s">
        <v>15</v>
      </c>
      <c r="J34" s="25" t="s">
        <v>47</v>
      </c>
    </row>
    <row r="35" spans="1:10" ht="15.75" x14ac:dyDescent="0.3">
      <c r="A35" s="11" t="s">
        <v>16</v>
      </c>
      <c r="B35" s="7">
        <v>0</v>
      </c>
      <c r="C35" s="12"/>
      <c r="D35" s="8"/>
      <c r="E35" s="8">
        <f t="shared" si="5"/>
        <v>0</v>
      </c>
      <c r="F35" s="8"/>
      <c r="G35" s="10"/>
      <c r="H35" s="11" t="s">
        <v>16</v>
      </c>
    </row>
    <row r="36" spans="1:10" x14ac:dyDescent="0.25">
      <c r="A36" s="8" t="s">
        <v>17</v>
      </c>
      <c r="B36" s="7">
        <v>0</v>
      </c>
      <c r="C36" s="12">
        <v>35.453000000000003</v>
      </c>
      <c r="D36" s="8">
        <f t="shared" si="2"/>
        <v>0</v>
      </c>
      <c r="E36" s="8">
        <f>D36*1</f>
        <v>0</v>
      </c>
      <c r="F36" s="7">
        <f>E36*$D$48</f>
        <v>0</v>
      </c>
      <c r="G36" s="10">
        <f>F36</f>
        <v>0</v>
      </c>
      <c r="H36" s="8" t="s">
        <v>17</v>
      </c>
    </row>
    <row r="37" spans="1:10" x14ac:dyDescent="0.25">
      <c r="A37" s="8" t="s">
        <v>18</v>
      </c>
      <c r="B37" s="7">
        <f>C21</f>
        <v>0.87227647058823532</v>
      </c>
      <c r="C37" s="12">
        <v>18.998403</v>
      </c>
      <c r="D37" s="8">
        <f t="shared" si="2"/>
        <v>4.5913147046529927E-2</v>
      </c>
      <c r="E37" s="8">
        <f>D37*1</f>
        <v>4.5913147046529927E-2</v>
      </c>
      <c r="F37" s="7">
        <f>E37*$D$48</f>
        <v>0.17170908569471405</v>
      </c>
      <c r="G37" s="10">
        <f>F37</f>
        <v>0.17170908569471405</v>
      </c>
      <c r="H37" s="8" t="s">
        <v>18</v>
      </c>
    </row>
    <row r="38" spans="1:10" ht="15.75" x14ac:dyDescent="0.3">
      <c r="A38" s="8" t="s">
        <v>19</v>
      </c>
      <c r="B38" s="13">
        <v>23.24</v>
      </c>
      <c r="C38" s="12">
        <v>44.01</v>
      </c>
      <c r="D38" s="13">
        <f t="shared" si="2"/>
        <v>0.52806180413542381</v>
      </c>
      <c r="E38" s="13">
        <f>D38*2</f>
        <v>1.0561236082708476</v>
      </c>
      <c r="F38" s="7">
        <f>E38*$D$48</f>
        <v>3.9497623409043916</v>
      </c>
      <c r="G38" s="10">
        <f>F38/2</f>
        <v>1.9748811704521958</v>
      </c>
      <c r="H38" s="8" t="s">
        <v>19</v>
      </c>
    </row>
    <row r="39" spans="1:10" x14ac:dyDescent="0.25">
      <c r="A39" s="14" t="s">
        <v>20</v>
      </c>
      <c r="B39" s="15">
        <f>SUM(B27:B38)</f>
        <v>97.203042176470603</v>
      </c>
      <c r="E39">
        <f>SUM(E27:E38)</f>
        <v>2.1620698003287506</v>
      </c>
    </row>
    <row r="40" spans="1:10" x14ac:dyDescent="0.25">
      <c r="A40" s="16" t="s">
        <v>21</v>
      </c>
      <c r="B40" s="17">
        <f>($B37*15.9995)/(2*18.998403)+(B36*15.9994)/(2*35.453)</f>
        <v>0.36729369808547779</v>
      </c>
      <c r="E40">
        <f>0.5*(E36+E37)</f>
        <v>2.2956573523264964E-2</v>
      </c>
    </row>
    <row r="41" spans="1:10" x14ac:dyDescent="0.25">
      <c r="B41" s="17">
        <f>B39-B40</f>
        <v>96.835748478385128</v>
      </c>
      <c r="E41">
        <f>E39-E40</f>
        <v>2.1391132268054855</v>
      </c>
    </row>
    <row r="43" spans="1:10" x14ac:dyDescent="0.25">
      <c r="E43" s="18" t="s">
        <v>22</v>
      </c>
      <c r="F43" s="19"/>
      <c r="G43" s="20">
        <v>8</v>
      </c>
    </row>
    <row r="47" spans="1:10" x14ac:dyDescent="0.25">
      <c r="C47" s="21" t="s">
        <v>23</v>
      </c>
      <c r="D47" s="21"/>
      <c r="E47" s="21"/>
      <c r="F47" s="21"/>
    </row>
    <row r="48" spans="1:10" x14ac:dyDescent="0.25">
      <c r="C48" s="22" t="s">
        <v>24</v>
      </c>
      <c r="D48" s="21">
        <f>G43/E41</f>
        <v>3.7398674832874841</v>
      </c>
      <c r="E48" s="21"/>
      <c r="F48" s="21"/>
    </row>
    <row r="49" spans="1:6" x14ac:dyDescent="0.25">
      <c r="C49" s="21"/>
      <c r="D49" s="21"/>
      <c r="E49" s="21"/>
      <c r="F49" s="21"/>
    </row>
    <row r="50" spans="1:6" x14ac:dyDescent="0.25">
      <c r="C50" s="21" t="s">
        <v>25</v>
      </c>
      <c r="D50" s="21"/>
      <c r="E50" s="21"/>
      <c r="F50" s="21"/>
    </row>
    <row r="52" spans="1:6" x14ac:dyDescent="0.25">
      <c r="A52" s="23" t="s">
        <v>26</v>
      </c>
      <c r="B52" s="23"/>
      <c r="C52" s="23"/>
      <c r="D52" s="23"/>
      <c r="E52" s="23"/>
      <c r="F52" s="23"/>
    </row>
    <row r="54" spans="1:6" x14ac:dyDescent="0.25">
      <c r="A5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XFD26"/>
    </sheetView>
  </sheetViews>
  <sheetFormatPr defaultRowHeight="15" x14ac:dyDescent="0.25"/>
  <sheetData>
    <row r="1" spans="1:13" x14ac:dyDescent="0.25">
      <c r="A1" t="s">
        <v>29</v>
      </c>
      <c r="B1" t="s">
        <v>30</v>
      </c>
      <c r="C1" t="s">
        <v>18</v>
      </c>
      <c r="D1" t="s">
        <v>32</v>
      </c>
      <c r="E1" t="s">
        <v>14</v>
      </c>
      <c r="F1" t="s">
        <v>12</v>
      </c>
      <c r="G1" t="s">
        <v>13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31</v>
      </c>
    </row>
    <row r="2" spans="1:13" x14ac:dyDescent="0.25">
      <c r="A2">
        <v>21</v>
      </c>
      <c r="B2" t="s">
        <v>28</v>
      </c>
      <c r="C2">
        <v>1.122565</v>
      </c>
      <c r="D2">
        <v>2.7203999999999999E-2</v>
      </c>
      <c r="E2">
        <v>9.6056170000000005</v>
      </c>
      <c r="F2">
        <v>6.7717020000000003</v>
      </c>
      <c r="G2">
        <v>1.1372899999999999</v>
      </c>
      <c r="H2">
        <v>25.65682</v>
      </c>
      <c r="I2">
        <v>14.396839999999999</v>
      </c>
      <c r="J2">
        <v>5.9249150000000004</v>
      </c>
      <c r="K2">
        <v>2.326022</v>
      </c>
      <c r="L2">
        <v>22.718129999999999</v>
      </c>
      <c r="M2">
        <v>89.687119999999993</v>
      </c>
    </row>
    <row r="3" spans="1:13" x14ac:dyDescent="0.25">
      <c r="A3">
        <v>22</v>
      </c>
      <c r="B3" t="s">
        <v>28</v>
      </c>
      <c r="C3">
        <v>0.64705900000000005</v>
      </c>
      <c r="D3">
        <v>0.111903</v>
      </c>
      <c r="E3">
        <v>9.0414670000000008</v>
      </c>
      <c r="F3">
        <v>6.8871089999999997</v>
      </c>
      <c r="G3">
        <v>1.585237</v>
      </c>
      <c r="H3">
        <v>24.833079999999999</v>
      </c>
      <c r="I3">
        <v>13.6936</v>
      </c>
      <c r="J3">
        <v>5.3524120000000002</v>
      </c>
      <c r="K3">
        <v>2.0447989999999998</v>
      </c>
      <c r="L3">
        <v>22.718129999999999</v>
      </c>
      <c r="M3">
        <v>86.914789999999996</v>
      </c>
    </row>
    <row r="4" spans="1:13" x14ac:dyDescent="0.25">
      <c r="A4">
        <v>23</v>
      </c>
      <c r="B4" t="s">
        <v>28</v>
      </c>
      <c r="C4">
        <v>1.236429</v>
      </c>
      <c r="D4">
        <v>8.34E-4</v>
      </c>
      <c r="E4">
        <v>9.1837900000000001</v>
      </c>
      <c r="F4">
        <v>6.8084910000000001</v>
      </c>
      <c r="G4">
        <v>1.402865</v>
      </c>
      <c r="H4">
        <v>25.633510000000001</v>
      </c>
      <c r="I4">
        <v>13.98298</v>
      </c>
      <c r="J4">
        <v>5.9446969999999997</v>
      </c>
      <c r="K4">
        <v>2.2394400000000001</v>
      </c>
      <c r="L4">
        <v>22.718129999999999</v>
      </c>
      <c r="M4">
        <v>89.151179999999997</v>
      </c>
    </row>
    <row r="5" spans="1:13" x14ac:dyDescent="0.25">
      <c r="A5">
        <v>24</v>
      </c>
      <c r="B5" t="s">
        <v>28</v>
      </c>
      <c r="C5">
        <v>0.62780999999999998</v>
      </c>
      <c r="D5">
        <v>8.5389999999999997E-3</v>
      </c>
      <c r="E5">
        <v>10.3507</v>
      </c>
      <c r="F5">
        <v>6.8530600000000002</v>
      </c>
      <c r="G5">
        <v>1.2794559999999999</v>
      </c>
      <c r="H5">
        <v>24.239100000000001</v>
      </c>
      <c r="I5">
        <v>13.66323</v>
      </c>
      <c r="J5">
        <v>6.1517530000000002</v>
      </c>
      <c r="K5">
        <v>2.0029509999999999</v>
      </c>
      <c r="L5">
        <v>22.718129999999999</v>
      </c>
      <c r="M5">
        <v>87.894729999999996</v>
      </c>
    </row>
    <row r="6" spans="1:13" x14ac:dyDescent="0.25">
      <c r="A6">
        <v>25</v>
      </c>
      <c r="B6" t="s">
        <v>28</v>
      </c>
      <c r="C6">
        <v>0.42850199999999999</v>
      </c>
      <c r="D6">
        <v>2.2657E-2</v>
      </c>
      <c r="E6">
        <v>9.4092450000000003</v>
      </c>
      <c r="F6">
        <v>6.8582020000000004</v>
      </c>
      <c r="G6">
        <v>1.3615489999999999</v>
      </c>
      <c r="H6">
        <v>24.80838</v>
      </c>
      <c r="I6">
        <v>14.23986</v>
      </c>
      <c r="J6">
        <v>5.9351820000000002</v>
      </c>
      <c r="K6">
        <v>2.2426529999999998</v>
      </c>
      <c r="L6">
        <v>22.718129999999999</v>
      </c>
      <c r="M6">
        <v>88.024360000000001</v>
      </c>
    </row>
    <row r="7" spans="1:13" x14ac:dyDescent="0.25">
      <c r="A7">
        <v>26</v>
      </c>
      <c r="B7" t="s">
        <v>28</v>
      </c>
      <c r="C7">
        <v>0.78543399999999997</v>
      </c>
      <c r="D7">
        <v>1.9000000000000001E-5</v>
      </c>
      <c r="E7">
        <v>10.07372</v>
      </c>
      <c r="F7">
        <v>6.5094890000000003</v>
      </c>
      <c r="G7">
        <v>1.2018180000000001</v>
      </c>
      <c r="H7">
        <v>25.60492</v>
      </c>
      <c r="I7">
        <v>13.731070000000001</v>
      </c>
      <c r="J7">
        <v>5.9330449999999999</v>
      </c>
      <c r="K7">
        <v>2.5451329999999999</v>
      </c>
      <c r="L7">
        <v>22.718129999999999</v>
      </c>
      <c r="M7">
        <v>89.102779999999996</v>
      </c>
    </row>
    <row r="8" spans="1:13" x14ac:dyDescent="0.25">
      <c r="A8">
        <v>27</v>
      </c>
      <c r="B8" t="s">
        <v>28</v>
      </c>
      <c r="C8">
        <v>1.0626979999999999</v>
      </c>
      <c r="D8">
        <v>1.9000000000000001E-5</v>
      </c>
      <c r="E8">
        <v>9.2064380000000003</v>
      </c>
      <c r="F8">
        <v>6.7782340000000003</v>
      </c>
      <c r="G8">
        <v>1.6194269999999999</v>
      </c>
      <c r="H8">
        <v>25.489439999999998</v>
      </c>
      <c r="I8">
        <v>14.990629999999999</v>
      </c>
      <c r="J8">
        <v>5.2738459999999998</v>
      </c>
      <c r="K8">
        <v>1.6811750000000001</v>
      </c>
      <c r="L8">
        <v>22.718129999999999</v>
      </c>
      <c r="M8">
        <v>88.820040000000006</v>
      </c>
    </row>
    <row r="9" spans="1:13" x14ac:dyDescent="0.25">
      <c r="A9">
        <v>28</v>
      </c>
      <c r="B9" t="s">
        <v>28</v>
      </c>
      <c r="C9">
        <v>0.84918800000000005</v>
      </c>
      <c r="D9">
        <v>6.9720000000000004E-2</v>
      </c>
      <c r="E9">
        <v>9.4962549999999997</v>
      </c>
      <c r="F9">
        <v>6.6389570000000004</v>
      </c>
      <c r="G9">
        <v>1.4200459999999999</v>
      </c>
      <c r="H9">
        <v>25.326599999999999</v>
      </c>
      <c r="I9">
        <v>15.20121</v>
      </c>
      <c r="J9">
        <v>5.7787420000000003</v>
      </c>
      <c r="K9">
        <v>1.9417759999999999</v>
      </c>
      <c r="L9">
        <v>22.718129999999999</v>
      </c>
      <c r="M9">
        <v>89.440619999999996</v>
      </c>
    </row>
    <row r="10" spans="1:13" x14ac:dyDescent="0.25">
      <c r="A10">
        <v>29</v>
      </c>
      <c r="B10" t="s">
        <v>28</v>
      </c>
      <c r="C10">
        <v>0.79885899999999999</v>
      </c>
      <c r="D10">
        <v>1.9000000000000001E-5</v>
      </c>
      <c r="E10">
        <v>9.6669999999999998</v>
      </c>
      <c r="F10">
        <v>6.563758</v>
      </c>
      <c r="G10">
        <v>1.668364</v>
      </c>
      <c r="H10">
        <v>24.931809999999999</v>
      </c>
      <c r="I10">
        <v>15.805099999999999</v>
      </c>
      <c r="J10">
        <v>6.055739</v>
      </c>
      <c r="K10">
        <v>1.882444</v>
      </c>
      <c r="L10">
        <v>22.718129999999999</v>
      </c>
      <c r="M10">
        <v>90.091229999999996</v>
      </c>
    </row>
    <row r="11" spans="1:13" x14ac:dyDescent="0.25">
      <c r="A11">
        <v>30</v>
      </c>
      <c r="B11" t="s">
        <v>28</v>
      </c>
      <c r="C11">
        <v>1.0577490000000001</v>
      </c>
      <c r="D11">
        <v>1.9000000000000001E-5</v>
      </c>
      <c r="E11">
        <v>10.327819999999999</v>
      </c>
      <c r="F11">
        <v>6.7241609999999996</v>
      </c>
      <c r="G11">
        <v>1.4375690000000001</v>
      </c>
      <c r="H11">
        <v>23.834849999999999</v>
      </c>
      <c r="I11">
        <v>15.1303</v>
      </c>
      <c r="J11">
        <v>5.332084</v>
      </c>
      <c r="K11">
        <v>2.0447320000000002</v>
      </c>
      <c r="L11">
        <v>22.718129999999999</v>
      </c>
      <c r="M11">
        <v>88.607410000000002</v>
      </c>
    </row>
    <row r="12" spans="1:13" x14ac:dyDescent="0.25">
      <c r="A12">
        <v>31</v>
      </c>
      <c r="B12" t="s">
        <v>28</v>
      </c>
      <c r="C12">
        <v>0.45593800000000001</v>
      </c>
      <c r="D12">
        <v>4.5226000000000002E-2</v>
      </c>
      <c r="E12">
        <v>9.6301679999999994</v>
      </c>
      <c r="F12">
        <v>6.9459119999999999</v>
      </c>
      <c r="G12">
        <v>1.983641</v>
      </c>
      <c r="H12">
        <v>24.922029999999999</v>
      </c>
      <c r="I12">
        <v>15.33888</v>
      </c>
      <c r="J12">
        <v>4.4304620000000003</v>
      </c>
      <c r="K12">
        <v>2.4593980000000002</v>
      </c>
      <c r="L12">
        <v>22.718129999999999</v>
      </c>
      <c r="M12">
        <v>88.929789999999997</v>
      </c>
    </row>
    <row r="13" spans="1:13" x14ac:dyDescent="0.25">
      <c r="A13">
        <v>32</v>
      </c>
      <c r="B13" t="s">
        <v>28</v>
      </c>
      <c r="C13">
        <v>0.416078</v>
      </c>
      <c r="D13">
        <v>0.109197</v>
      </c>
      <c r="E13">
        <v>9.6312979999999992</v>
      </c>
      <c r="F13">
        <v>6.9387239999999997</v>
      </c>
      <c r="G13">
        <v>2.0964990000000001</v>
      </c>
      <c r="H13">
        <v>23.354299999999999</v>
      </c>
      <c r="I13">
        <v>15.33789</v>
      </c>
      <c r="J13">
        <v>5.2543860000000002</v>
      </c>
      <c r="K13">
        <v>1.6881550000000001</v>
      </c>
      <c r="L13">
        <v>22.718129999999999</v>
      </c>
      <c r="M13">
        <v>87.544659999999993</v>
      </c>
    </row>
    <row r="14" spans="1:13" x14ac:dyDescent="0.25">
      <c r="A14">
        <v>33</v>
      </c>
      <c r="B14" t="s">
        <v>28</v>
      </c>
      <c r="C14">
        <v>0.49680600000000003</v>
      </c>
      <c r="D14">
        <v>1.9000000000000001E-5</v>
      </c>
      <c r="E14">
        <v>10.50489</v>
      </c>
      <c r="F14">
        <v>6.7837620000000003</v>
      </c>
      <c r="G14">
        <v>1.690914</v>
      </c>
      <c r="H14">
        <v>24.35005</v>
      </c>
      <c r="I14">
        <v>16.3504</v>
      </c>
      <c r="J14">
        <v>4.916086</v>
      </c>
      <c r="K14">
        <v>2.0434899999999998</v>
      </c>
      <c r="L14">
        <v>22.718129999999999</v>
      </c>
      <c r="M14">
        <v>89.854550000000003</v>
      </c>
    </row>
    <row r="15" spans="1:13" x14ac:dyDescent="0.25">
      <c r="A15">
        <v>34</v>
      </c>
      <c r="B15" t="s">
        <v>28</v>
      </c>
      <c r="C15">
        <v>1.173281</v>
      </c>
      <c r="D15">
        <v>3.107E-2</v>
      </c>
      <c r="E15">
        <v>11.05153</v>
      </c>
      <c r="F15">
        <v>6.7011620000000001</v>
      </c>
      <c r="G15">
        <v>1.8900380000000001</v>
      </c>
      <c r="H15">
        <v>24.566780000000001</v>
      </c>
      <c r="I15">
        <v>15.05349</v>
      </c>
      <c r="J15">
        <v>5.630274</v>
      </c>
      <c r="K15">
        <v>2.2739799999999999</v>
      </c>
      <c r="L15">
        <v>22.718129999999999</v>
      </c>
      <c r="M15">
        <v>91.089740000000006</v>
      </c>
    </row>
    <row r="16" spans="1:13" x14ac:dyDescent="0.25">
      <c r="A16">
        <v>35</v>
      </c>
      <c r="B16" t="s">
        <v>28</v>
      </c>
      <c r="C16">
        <v>0.56545900000000004</v>
      </c>
      <c r="D16">
        <v>2.5119999999999999E-3</v>
      </c>
      <c r="E16">
        <v>9.3102999999999998</v>
      </c>
      <c r="F16">
        <v>6.6383749999999999</v>
      </c>
      <c r="G16">
        <v>1.8791709999999999</v>
      </c>
      <c r="H16">
        <v>24.964210000000001</v>
      </c>
      <c r="I16">
        <v>16.19688</v>
      </c>
      <c r="J16">
        <v>4.4506569999999996</v>
      </c>
      <c r="K16">
        <v>2.0354839999999998</v>
      </c>
      <c r="L16">
        <v>22.718129999999999</v>
      </c>
      <c r="M16">
        <v>88.761179999999996</v>
      </c>
    </row>
    <row r="17" spans="1:13" x14ac:dyDescent="0.25">
      <c r="A17">
        <v>36</v>
      </c>
      <c r="B17" t="s">
        <v>28</v>
      </c>
      <c r="C17">
        <v>0.64273800000000003</v>
      </c>
      <c r="D17">
        <v>2.7491000000000002E-2</v>
      </c>
      <c r="E17">
        <v>10.36275</v>
      </c>
      <c r="F17">
        <v>6.4140009999999998</v>
      </c>
      <c r="G17">
        <v>1.030972</v>
      </c>
      <c r="H17">
        <v>24.903829999999999</v>
      </c>
      <c r="I17">
        <v>15.753410000000001</v>
      </c>
      <c r="J17">
        <v>5.0799010000000004</v>
      </c>
      <c r="K17">
        <v>2.1312720000000001</v>
      </c>
      <c r="L17">
        <v>22.718129999999999</v>
      </c>
      <c r="M17">
        <v>89.064490000000006</v>
      </c>
    </row>
    <row r="18" spans="1:13" x14ac:dyDescent="0.25">
      <c r="A18">
        <v>37</v>
      </c>
      <c r="B18" t="s">
        <v>28</v>
      </c>
      <c r="C18">
        <v>0.53512199999999999</v>
      </c>
      <c r="D18">
        <v>3.091E-3</v>
      </c>
      <c r="E18">
        <v>10.197990000000001</v>
      </c>
      <c r="F18">
        <v>6.60548</v>
      </c>
      <c r="G18">
        <v>1.7297070000000001</v>
      </c>
      <c r="H18">
        <v>24.138940000000002</v>
      </c>
      <c r="I18">
        <v>14.76925</v>
      </c>
      <c r="J18">
        <v>5.7622900000000001</v>
      </c>
      <c r="K18">
        <v>2.184965</v>
      </c>
      <c r="L18">
        <v>22.718129999999999</v>
      </c>
      <c r="M18">
        <v>88.644970000000001</v>
      </c>
    </row>
    <row r="19" spans="1:13" x14ac:dyDescent="0.25">
      <c r="A19">
        <v>38</v>
      </c>
      <c r="B19" t="s">
        <v>28</v>
      </c>
      <c r="C19">
        <v>0.98332799999999998</v>
      </c>
      <c r="D19">
        <v>1.9000000000000001E-5</v>
      </c>
      <c r="E19">
        <v>10.48569</v>
      </c>
      <c r="F19">
        <v>6.5017550000000002</v>
      </c>
      <c r="G19">
        <v>1.424493</v>
      </c>
      <c r="H19">
        <v>25.752379999999999</v>
      </c>
      <c r="I19">
        <v>15.51164</v>
      </c>
      <c r="J19">
        <v>5.3019179999999997</v>
      </c>
      <c r="K19">
        <v>2.210305</v>
      </c>
      <c r="L19">
        <v>22.718129999999999</v>
      </c>
      <c r="M19">
        <v>90.889660000000006</v>
      </c>
    </row>
    <row r="20" spans="1:13" x14ac:dyDescent="0.25">
      <c r="A20">
        <v>39</v>
      </c>
      <c r="B20" t="s">
        <v>28</v>
      </c>
      <c r="C20">
        <v>1.1412469999999999</v>
      </c>
      <c r="D20">
        <v>9.4895999999999994E-2</v>
      </c>
      <c r="E20">
        <v>10.15864</v>
      </c>
      <c r="F20">
        <v>6.5273479999999999</v>
      </c>
      <c r="G20">
        <v>1.2459009999999999</v>
      </c>
      <c r="H20">
        <v>23.924969999999998</v>
      </c>
      <c r="I20">
        <v>15.127190000000001</v>
      </c>
      <c r="J20">
        <v>5.8466690000000003</v>
      </c>
      <c r="K20">
        <v>2.125127</v>
      </c>
      <c r="L20">
        <v>22.718129999999999</v>
      </c>
      <c r="M20">
        <v>88.910120000000006</v>
      </c>
    </row>
    <row r="21" spans="1:13" x14ac:dyDescent="0.25">
      <c r="A21">
        <v>40</v>
      </c>
      <c r="B21" t="s">
        <v>28</v>
      </c>
      <c r="C21">
        <v>1.082775</v>
      </c>
      <c r="D21">
        <v>1.9000000000000001E-5</v>
      </c>
      <c r="E21">
        <v>10.82404</v>
      </c>
      <c r="F21">
        <v>5.533112</v>
      </c>
      <c r="G21">
        <v>1.494461</v>
      </c>
      <c r="H21">
        <v>25.902280000000001</v>
      </c>
      <c r="I21">
        <v>16.02027</v>
      </c>
      <c r="J21">
        <v>4.7436179999999997</v>
      </c>
      <c r="K21">
        <v>1.865869</v>
      </c>
      <c r="L21">
        <v>22.718129999999999</v>
      </c>
      <c r="M21">
        <v>90.184579999999997</v>
      </c>
    </row>
    <row r="22" spans="1:13" x14ac:dyDescent="0.25">
      <c r="A22">
        <v>41</v>
      </c>
      <c r="B22" t="s">
        <v>28</v>
      </c>
      <c r="C22">
        <v>0.85314900000000005</v>
      </c>
      <c r="D22">
        <v>3.5399999999999999E-4</v>
      </c>
      <c r="E22">
        <v>10.587260000000001</v>
      </c>
      <c r="F22">
        <v>6.4525759999999996</v>
      </c>
      <c r="G22">
        <v>1.527644</v>
      </c>
      <c r="H22">
        <v>24.95824</v>
      </c>
      <c r="I22">
        <v>16.193190000000001</v>
      </c>
      <c r="J22">
        <v>4.7156390000000004</v>
      </c>
      <c r="K22">
        <v>2.1022129999999999</v>
      </c>
      <c r="L22">
        <v>22.718129999999999</v>
      </c>
      <c r="M22">
        <v>90.108400000000003</v>
      </c>
    </row>
    <row r="23" spans="1:13" x14ac:dyDescent="0.25">
      <c r="A23">
        <v>42</v>
      </c>
      <c r="B23" t="s">
        <v>28</v>
      </c>
      <c r="C23">
        <v>1.1196459999999999</v>
      </c>
      <c r="D23">
        <v>3.0103999999999999E-2</v>
      </c>
      <c r="E23">
        <v>9.9924239999999998</v>
      </c>
      <c r="F23">
        <v>6.5539170000000002</v>
      </c>
      <c r="G23">
        <v>1.261128</v>
      </c>
      <c r="H23">
        <v>23.987639999999999</v>
      </c>
      <c r="I23">
        <v>14.92084</v>
      </c>
      <c r="J23">
        <v>5.0904020000000001</v>
      </c>
      <c r="K23">
        <v>2.0141450000000001</v>
      </c>
      <c r="L23">
        <v>22.718129999999999</v>
      </c>
      <c r="M23">
        <v>87.688379999999995</v>
      </c>
    </row>
    <row r="24" spans="1:13" x14ac:dyDescent="0.25">
      <c r="A24">
        <v>43</v>
      </c>
      <c r="B24" t="s">
        <v>28</v>
      </c>
      <c r="C24">
        <v>0.59562199999999998</v>
      </c>
      <c r="D24">
        <v>1.9000000000000001E-5</v>
      </c>
      <c r="E24">
        <v>8.3216210000000004</v>
      </c>
      <c r="F24">
        <v>6.6717279999999999</v>
      </c>
      <c r="G24">
        <v>1.3901680000000001</v>
      </c>
      <c r="H24">
        <v>25.678730000000002</v>
      </c>
      <c r="I24">
        <v>15.727919999999999</v>
      </c>
      <c r="J24">
        <v>4.5390439999999996</v>
      </c>
      <c r="K24">
        <v>1.7125280000000001</v>
      </c>
      <c r="L24">
        <v>22.718129999999999</v>
      </c>
      <c r="M24">
        <v>87.355509999999995</v>
      </c>
    </row>
    <row r="25" spans="1:13" x14ac:dyDescent="0.25">
      <c r="A25">
        <v>44</v>
      </c>
      <c r="B25" t="s">
        <v>28</v>
      </c>
      <c r="C25">
        <v>0.62867300000000004</v>
      </c>
      <c r="D25">
        <v>1.0799E-2</v>
      </c>
      <c r="E25">
        <v>10.206149999999999</v>
      </c>
      <c r="F25">
        <v>6.682213</v>
      </c>
      <c r="G25">
        <v>1.6032869999999999</v>
      </c>
      <c r="H25">
        <v>25.251819999999999</v>
      </c>
      <c r="I25">
        <v>14.077959999999999</v>
      </c>
      <c r="J25">
        <v>5.7929940000000002</v>
      </c>
      <c r="K25">
        <v>2.2204380000000001</v>
      </c>
      <c r="L25">
        <v>22.718129999999999</v>
      </c>
      <c r="M25">
        <v>89.19247</v>
      </c>
    </row>
    <row r="26" spans="1:13" x14ac:dyDescent="0.25">
      <c r="A26">
        <v>45</v>
      </c>
      <c r="B26" t="s">
        <v>28</v>
      </c>
      <c r="C26">
        <v>0.397428</v>
      </c>
      <c r="D26">
        <v>1.9000000000000001E-5</v>
      </c>
      <c r="E26">
        <v>10.26798</v>
      </c>
      <c r="F26">
        <v>6.8488030000000002</v>
      </c>
      <c r="G26">
        <v>1.5295989999999999</v>
      </c>
      <c r="H26">
        <v>24.342040000000001</v>
      </c>
      <c r="I26">
        <v>15.337899999999999</v>
      </c>
      <c r="J26">
        <v>4.9317609999999998</v>
      </c>
      <c r="K26">
        <v>1.745061</v>
      </c>
      <c r="L26">
        <v>22.718129999999999</v>
      </c>
      <c r="M26">
        <v>88.118719999999996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2012-08-17T18:53:38Z</dcterms:created>
  <dcterms:modified xsi:type="dcterms:W3CDTF">2013-01-29T22:48:06Z</dcterms:modified>
</cp:coreProperties>
</file>