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5" windowWidth="23955" windowHeight="9825"/>
  </bookViews>
  <sheets>
    <sheet name="R120092.2" sheetId="2" r:id="rId1"/>
  </sheets>
  <definedNames>
    <definedName name="_xlnm.Print_Area" localSheetId="0">R120092.2!$A$1:$J$39</definedName>
  </definedNames>
  <calcPr calcId="145621"/>
</workbook>
</file>

<file path=xl/calcChain.xml><?xml version="1.0" encoding="utf-8"?>
<calcChain xmlns="http://schemas.openxmlformats.org/spreadsheetml/2006/main">
  <c r="I21" i="2" l="1"/>
  <c r="I22" i="2"/>
  <c r="I23" i="2"/>
  <c r="I24" i="2"/>
  <c r="I25" i="2"/>
  <c r="I20" i="2"/>
  <c r="F15" i="2" l="1"/>
  <c r="C21" i="2" l="1"/>
  <c r="E21" i="2" s="1"/>
  <c r="F21" i="2" s="1"/>
  <c r="J16" i="2"/>
  <c r="J15" i="2"/>
  <c r="C25" i="2" s="1"/>
  <c r="E16" i="2"/>
  <c r="F16" i="2"/>
  <c r="G16" i="2"/>
  <c r="H16" i="2"/>
  <c r="I16" i="2"/>
  <c r="D16" i="2"/>
  <c r="I15" i="2"/>
  <c r="C24" i="2" s="1"/>
  <c r="E24" i="2" s="1"/>
  <c r="F24" i="2" s="1"/>
  <c r="H15" i="2"/>
  <c r="C26" i="2" s="1"/>
  <c r="E26" i="2" s="1"/>
  <c r="F26" i="2" s="1"/>
  <c r="G15" i="2"/>
  <c r="C23" i="2" s="1"/>
  <c r="E23" i="2" s="1"/>
  <c r="F23" i="2" s="1"/>
  <c r="E15" i="2"/>
  <c r="C22" i="2" s="1"/>
  <c r="E22" i="2" s="1"/>
  <c r="F22" i="2" s="1"/>
  <c r="D15" i="2"/>
  <c r="C20" i="2" s="1"/>
  <c r="C27" i="2" l="1"/>
  <c r="E20" i="2"/>
  <c r="F20" i="2" s="1"/>
  <c r="E25" i="2"/>
  <c r="F25" i="2" s="1"/>
  <c r="F27" i="2" s="1"/>
  <c r="D31" i="2" s="1"/>
  <c r="G24" i="2" l="1"/>
  <c r="H24" i="2" s="1"/>
  <c r="G21" i="2"/>
  <c r="H21" i="2" s="1"/>
  <c r="G26" i="2"/>
  <c r="H26" i="2" s="1"/>
  <c r="G22" i="2"/>
  <c r="H22" i="2" s="1"/>
  <c r="G20" i="2"/>
  <c r="H20" i="2" s="1"/>
  <c r="G23" i="2"/>
  <c r="H23" i="2" s="1"/>
  <c r="G25" i="2"/>
  <c r="H25" i="2" s="1"/>
</calcChain>
</file>

<file path=xl/sharedStrings.xml><?xml version="1.0" encoding="utf-8"?>
<sst xmlns="http://schemas.openxmlformats.org/spreadsheetml/2006/main" count="67" uniqueCount="53">
  <si>
    <t>Oxide</t>
  </si>
  <si>
    <t xml:space="preserve"> </t>
  </si>
  <si>
    <t>Al2O3</t>
  </si>
  <si>
    <t>MgO</t>
  </si>
  <si>
    <t>Fe2O3</t>
  </si>
  <si>
    <t>CaO</t>
  </si>
  <si>
    <t>P2O5</t>
  </si>
  <si>
    <t>SrO</t>
  </si>
  <si>
    <t>Total</t>
  </si>
  <si>
    <t>Point#</t>
  </si>
  <si>
    <t>Comment</t>
  </si>
  <si>
    <t>Calcioferrite</t>
  </si>
  <si>
    <t>R120092</t>
  </si>
  <si>
    <t>Average:</t>
  </si>
  <si>
    <t>Std. Dev.:</t>
  </si>
  <si>
    <t>Wt % Oxide</t>
  </si>
  <si>
    <t>Oxide MW</t>
  </si>
  <si>
    <t>Mol #</t>
  </si>
  <si>
    <t>Atom Prop.</t>
  </si>
  <si>
    <t>Anion Prop.</t>
  </si>
  <si>
    <t># Ions/formula</t>
  </si>
  <si>
    <r>
      <t>Al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</si>
  <si>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r>
      <t>Fe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</si>
  <si>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O+</t>
    </r>
  </si>
  <si>
    <r>
      <t>P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5</t>
    </r>
  </si>
  <si>
    <t>Total:</t>
  </si>
  <si>
    <t>Enter Oxygens in formula:</t>
  </si>
  <si>
    <t>Oxygen Factor Calculation:</t>
  </si>
  <si>
    <t>#9</t>
  </si>
  <si>
    <t>#10</t>
  </si>
  <si>
    <t>#11</t>
  </si>
  <si>
    <t>#12</t>
  </si>
  <si>
    <t>#13</t>
  </si>
  <si>
    <t>Ideal Chemistry:</t>
  </si>
  <si>
    <t>Measured Chemistry:</t>
  </si>
  <si>
    <t>#15</t>
  </si>
  <si>
    <t>#1</t>
  </si>
  <si>
    <t>#2</t>
  </si>
  <si>
    <t>#4</t>
  </si>
  <si>
    <t>#5</t>
  </si>
  <si>
    <r>
      <t>Ca</t>
    </r>
    <r>
      <rPr>
        <vertAlign val="subscript"/>
        <sz val="14"/>
        <color rgb="FF333333"/>
        <rFont val="Calibri"/>
        <family val="2"/>
        <scheme val="minor"/>
      </rPr>
      <t>4</t>
    </r>
    <r>
      <rPr>
        <sz val="14"/>
        <color rgb="FF333333"/>
        <rFont val="Calibri"/>
        <family val="2"/>
        <scheme val="minor"/>
      </rPr>
      <t>MgFe</t>
    </r>
    <r>
      <rPr>
        <vertAlign val="superscript"/>
        <sz val="14"/>
        <color rgb="FF333333"/>
        <rFont val="Calibri"/>
        <family val="2"/>
        <scheme val="minor"/>
      </rPr>
      <t>3+</t>
    </r>
    <r>
      <rPr>
        <vertAlign val="subscript"/>
        <sz val="14"/>
        <color rgb="FF333333"/>
        <rFont val="Calibri"/>
        <family val="2"/>
        <scheme val="minor"/>
      </rPr>
      <t>4</t>
    </r>
    <r>
      <rPr>
        <sz val="14"/>
        <color rgb="FF333333"/>
        <rFont val="Calibri"/>
        <family val="2"/>
        <scheme val="minor"/>
      </rPr>
      <t>(PO</t>
    </r>
    <r>
      <rPr>
        <vertAlign val="subscript"/>
        <sz val="14"/>
        <color rgb="FF333333"/>
        <rFont val="Calibri"/>
        <family val="2"/>
        <scheme val="minor"/>
      </rPr>
      <t>4</t>
    </r>
    <r>
      <rPr>
        <sz val="14"/>
        <color rgb="FF333333"/>
        <rFont val="Calibri"/>
        <family val="2"/>
        <scheme val="minor"/>
      </rPr>
      <t>)</t>
    </r>
    <r>
      <rPr>
        <vertAlign val="subscript"/>
        <sz val="14"/>
        <color rgb="FF333333"/>
        <rFont val="Calibri"/>
        <family val="2"/>
        <scheme val="minor"/>
      </rPr>
      <t>6</t>
    </r>
    <r>
      <rPr>
        <sz val="14"/>
        <color rgb="FF333333"/>
        <rFont val="Calibri"/>
        <family val="2"/>
        <scheme val="minor"/>
      </rPr>
      <t>(OH)</t>
    </r>
    <r>
      <rPr>
        <vertAlign val="subscript"/>
        <sz val="14"/>
        <color rgb="FF333333"/>
        <rFont val="Calibri"/>
        <family val="2"/>
        <scheme val="minor"/>
      </rPr>
      <t>4</t>
    </r>
    <r>
      <rPr>
        <sz val="14"/>
        <color rgb="FF333333"/>
        <rFont val="Calibri"/>
        <family val="2"/>
        <scheme val="minor"/>
      </rPr>
      <t>·12H2O</t>
    </r>
  </si>
  <si>
    <t>Water by difference with 100% (w/w)</t>
  </si>
  <si>
    <t xml:space="preserve">Beam Size :  5 µm </t>
  </si>
  <si>
    <t xml:space="preserve">Standard Name :   </t>
  </si>
  <si>
    <t xml:space="preserve"> Fe On bas498-s </t>
  </si>
  <si>
    <t xml:space="preserve"> Ca On diopside </t>
  </si>
  <si>
    <t xml:space="preserve"> Sr On SrTiO3 </t>
  </si>
  <si>
    <t xml:space="preserve"> Al On anorthite-hk </t>
  </si>
  <si>
    <t xml:space="preserve"> Mg On olivine-fo92 </t>
  </si>
  <si>
    <t xml:space="preserve"> P  On apatite-synthetic </t>
  </si>
  <si>
    <t xml:space="preserve">Column Conditions :  Cond 1 : 15keV 1nA  </t>
  </si>
  <si>
    <t>Normalized to 6P</t>
  </si>
  <si>
    <r>
      <t>(Ca</t>
    </r>
    <r>
      <rPr>
        <vertAlign val="subscript"/>
        <sz val="14"/>
        <color theme="1"/>
        <rFont val="Calibri"/>
        <family val="2"/>
        <scheme val="minor"/>
      </rPr>
      <t>3.78</t>
    </r>
    <r>
      <rPr>
        <sz val="14"/>
        <color theme="1"/>
        <rFont val="Calibri"/>
        <family val="2"/>
        <scheme val="minor"/>
      </rPr>
      <t>Sr</t>
    </r>
    <r>
      <rPr>
        <vertAlign val="subscript"/>
        <sz val="14"/>
        <color theme="1"/>
        <rFont val="Calibri"/>
        <family val="2"/>
        <scheme val="minor"/>
      </rPr>
      <t>0.07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Symbol"/>
        <family val="1"/>
        <charset val="2"/>
      </rPr>
      <t>S</t>
    </r>
    <r>
      <rPr>
        <vertAlign val="subscript"/>
        <sz val="14"/>
        <color theme="1"/>
        <rFont val="Calibri"/>
        <family val="2"/>
        <scheme val="minor"/>
      </rPr>
      <t>=3.85</t>
    </r>
    <r>
      <rPr>
        <sz val="14"/>
        <color theme="1"/>
        <rFont val="Calibri"/>
        <family val="2"/>
        <scheme val="minor"/>
      </rPr>
      <t>Mg</t>
    </r>
    <r>
      <rPr>
        <vertAlign val="subscript"/>
        <sz val="14"/>
        <color theme="1"/>
        <rFont val="Calibri"/>
        <family val="2"/>
        <scheme val="minor"/>
      </rPr>
      <t>0.98</t>
    </r>
    <r>
      <rPr>
        <sz val="14"/>
        <color theme="1"/>
        <rFont val="Calibri"/>
        <family val="2"/>
        <scheme val="minor"/>
      </rPr>
      <t>(Fe</t>
    </r>
    <r>
      <rPr>
        <vertAlign val="superscript"/>
        <sz val="14"/>
        <color theme="1"/>
        <rFont val="Calibri"/>
        <family val="2"/>
        <scheme val="minor"/>
      </rPr>
      <t>3+</t>
    </r>
    <r>
      <rPr>
        <vertAlign val="subscript"/>
        <sz val="14"/>
        <color theme="1"/>
        <rFont val="Calibri"/>
        <family val="2"/>
        <scheme val="minor"/>
      </rPr>
      <t>2.82</t>
    </r>
    <r>
      <rPr>
        <sz val="14"/>
        <color theme="1"/>
        <rFont val="Calibri"/>
        <family val="2"/>
        <scheme val="minor"/>
      </rPr>
      <t>Al</t>
    </r>
    <r>
      <rPr>
        <vertAlign val="subscript"/>
        <sz val="14"/>
        <color theme="1"/>
        <rFont val="Calibri"/>
        <family val="2"/>
        <scheme val="minor"/>
      </rPr>
      <t>1.03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Symbol"/>
        <family val="1"/>
        <charset val="2"/>
      </rPr>
      <t>S</t>
    </r>
    <r>
      <rPr>
        <vertAlign val="subscript"/>
        <sz val="14"/>
        <color theme="1"/>
        <rFont val="Calibri"/>
        <family val="2"/>
        <scheme val="minor"/>
      </rPr>
      <t>=3.85</t>
    </r>
    <r>
      <rPr>
        <sz val="14"/>
        <color theme="1"/>
        <rFont val="Calibri"/>
        <family val="2"/>
        <scheme val="minor"/>
      </rPr>
      <t>(PO</t>
    </r>
    <r>
      <rPr>
        <vertAlign val="subscript"/>
        <sz val="14"/>
        <color theme="1"/>
        <rFont val="Calibri"/>
        <family val="2"/>
        <scheme val="minor"/>
      </rPr>
      <t>4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Calibri"/>
        <family val="2"/>
        <scheme val="minor"/>
      </rPr>
      <t>6.00</t>
    </r>
    <r>
      <rPr>
        <sz val="14"/>
        <color theme="1"/>
        <rFont val="Calibri"/>
        <family val="2"/>
        <scheme val="minor"/>
      </rPr>
      <t>(OH)</t>
    </r>
    <r>
      <rPr>
        <vertAlign val="subscript"/>
        <sz val="14"/>
        <color theme="1"/>
        <rFont val="Calibri"/>
        <family val="2"/>
        <scheme val="minor"/>
      </rPr>
      <t>4</t>
    </r>
    <r>
      <rPr>
        <sz val="14"/>
        <color theme="1"/>
        <rFont val="Calibri"/>
        <family val="2"/>
        <scheme val="minor"/>
      </rPr>
      <t>·14.21H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</si>
</sst>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333333"/>
      <name val="Calibri"/>
      <family val="2"/>
      <scheme val="minor"/>
    </font>
    <font>
      <vertAlign val="subscript"/>
      <sz val="14"/>
      <color rgb="FF333333"/>
      <name val="Calibri"/>
      <family val="2"/>
      <scheme val="minor"/>
    </font>
    <font>
      <vertAlign val="superscript"/>
      <sz val="14"/>
      <color rgb="FF333333"/>
      <name val="Calibri"/>
      <family val="2"/>
      <scheme val="minor"/>
    </font>
    <font>
      <vertAlign val="subscript"/>
      <sz val="14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2" fillId="0" borderId="4" xfId="0" applyFont="1" applyBorder="1"/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/>
    <xf numFmtId="0" fontId="6" fillId="0" borderId="0" xfId="0" applyFont="1"/>
    <xf numFmtId="0" fontId="3" fillId="0" borderId="0" xfId="0" applyFont="1"/>
    <xf numFmtId="0" fontId="0" fillId="0" borderId="1" xfId="0" applyBorder="1"/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horizontal="right"/>
    </xf>
    <xf numFmtId="2" fontId="0" fillId="0" borderId="0" xfId="0" applyNumberFormat="1" applyFill="1"/>
    <xf numFmtId="0" fontId="7" fillId="0" borderId="0" xfId="0" applyFont="1"/>
    <xf numFmtId="1" fontId="2" fillId="0" borderId="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workbookViewId="0">
      <selection sqref="A1:J39"/>
    </sheetView>
  </sheetViews>
  <sheetFormatPr defaultRowHeight="15" x14ac:dyDescent="0.25"/>
  <cols>
    <col min="1" max="1" width="9.140625" style="8"/>
    <col min="2" max="2" width="12.42578125" style="8" customWidth="1"/>
    <col min="3" max="3" width="12.85546875" style="8" customWidth="1"/>
    <col min="4" max="4" width="14.5703125" style="8" customWidth="1"/>
    <col min="5" max="5" width="15.85546875" style="8" customWidth="1"/>
    <col min="6" max="6" width="15.28515625" style="8" customWidth="1"/>
    <col min="7" max="7" width="15.85546875" style="8" customWidth="1"/>
    <col min="8" max="8" width="17.140625" style="8" customWidth="1"/>
    <col min="9" max="9" width="18.85546875" style="8" customWidth="1"/>
    <col min="10" max="10" width="22.42578125" style="8" customWidth="1"/>
    <col min="11" max="16384" width="9.140625" style="8"/>
  </cols>
  <sheetData>
    <row r="1" spans="1:10" x14ac:dyDescent="0.25">
      <c r="A1" s="8" t="s">
        <v>12</v>
      </c>
      <c r="B1" s="8" t="s">
        <v>11</v>
      </c>
    </row>
    <row r="3" spans="1:10" x14ac:dyDescent="0.25">
      <c r="D3" s="8" t="s">
        <v>0</v>
      </c>
      <c r="J3" s="8" t="s">
        <v>1</v>
      </c>
    </row>
    <row r="4" spans="1:10" x14ac:dyDescent="0.25">
      <c r="B4" s="8" t="s">
        <v>9</v>
      </c>
      <c r="C4" s="8" t="s">
        <v>10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</row>
    <row r="5" spans="1:10" x14ac:dyDescent="0.25">
      <c r="B5" s="8" t="s">
        <v>36</v>
      </c>
      <c r="C5" s="8" t="s">
        <v>11</v>
      </c>
      <c r="D5" s="8">
        <v>5.0429680000000001</v>
      </c>
      <c r="E5" s="8">
        <v>3.2661699999999998</v>
      </c>
      <c r="F5" s="8">
        <v>17.20973</v>
      </c>
      <c r="G5" s="8">
        <v>17.518920000000001</v>
      </c>
      <c r="H5" s="8">
        <v>34.494660000000003</v>
      </c>
      <c r="I5" s="8">
        <v>0.48393599999999998</v>
      </c>
      <c r="J5" s="8">
        <v>78.016390000000001</v>
      </c>
    </row>
    <row r="6" spans="1:10" x14ac:dyDescent="0.25">
      <c r="B6" s="8" t="s">
        <v>37</v>
      </c>
      <c r="C6" s="8" t="s">
        <v>11</v>
      </c>
      <c r="D6" s="8">
        <v>4.6955640000000001</v>
      </c>
      <c r="E6" s="8">
        <v>3.3516560000000002</v>
      </c>
      <c r="F6" s="8">
        <v>18.333870000000001</v>
      </c>
      <c r="G6" s="8">
        <v>17.402930000000001</v>
      </c>
      <c r="H6" s="8">
        <v>33.783200000000001</v>
      </c>
      <c r="I6" s="8">
        <v>0.36452099999999998</v>
      </c>
      <c r="J6" s="8">
        <v>77.931740000000005</v>
      </c>
    </row>
    <row r="7" spans="1:10" x14ac:dyDescent="0.25">
      <c r="B7" s="8" t="s">
        <v>38</v>
      </c>
      <c r="C7" s="8" t="s">
        <v>11</v>
      </c>
      <c r="D7" s="8">
        <v>3.7773430000000001</v>
      </c>
      <c r="E7" s="8">
        <v>3.2565080000000002</v>
      </c>
      <c r="F7" s="8">
        <v>18.497389999999999</v>
      </c>
      <c r="G7" s="8">
        <v>17.500969999999999</v>
      </c>
      <c r="H7" s="8">
        <v>33.756129999999999</v>
      </c>
      <c r="I7" s="8">
        <v>0.64539100000000005</v>
      </c>
      <c r="J7" s="8">
        <v>77.43374</v>
      </c>
    </row>
    <row r="8" spans="1:10" x14ac:dyDescent="0.25">
      <c r="B8" s="8" t="s">
        <v>39</v>
      </c>
      <c r="C8" s="8" t="s">
        <v>11</v>
      </c>
      <c r="D8" s="8">
        <v>2.585432</v>
      </c>
      <c r="E8" s="8">
        <v>3.2291979999999998</v>
      </c>
      <c r="F8" s="8">
        <v>20.803840000000001</v>
      </c>
      <c r="G8" s="8">
        <v>17.419239999999999</v>
      </c>
      <c r="H8" s="8">
        <v>35.640450000000001</v>
      </c>
      <c r="I8" s="8">
        <v>0.43932199999999999</v>
      </c>
      <c r="J8" s="8">
        <v>80.11748</v>
      </c>
    </row>
    <row r="9" spans="1:10" x14ac:dyDescent="0.25">
      <c r="B9" s="8" t="s">
        <v>28</v>
      </c>
      <c r="C9" s="8" t="s">
        <v>11</v>
      </c>
      <c r="D9" s="8">
        <v>4.0566120000000003</v>
      </c>
      <c r="E9" s="8">
        <v>3.339807</v>
      </c>
      <c r="F9" s="8">
        <v>18.142009999999999</v>
      </c>
      <c r="G9" s="8">
        <v>17.558820000000001</v>
      </c>
      <c r="H9" s="8">
        <v>35.302720000000001</v>
      </c>
      <c r="I9" s="8">
        <v>0.64185999999999999</v>
      </c>
      <c r="J9" s="8">
        <v>79.041820000000001</v>
      </c>
    </row>
    <row r="10" spans="1:10" x14ac:dyDescent="0.25">
      <c r="B10" s="8" t="s">
        <v>29</v>
      </c>
      <c r="C10" s="8" t="s">
        <v>11</v>
      </c>
      <c r="D10" s="8">
        <v>4.3923639999999997</v>
      </c>
      <c r="E10" s="8">
        <v>2.983771</v>
      </c>
      <c r="F10" s="8">
        <v>18.093509999999998</v>
      </c>
      <c r="G10" s="8">
        <v>18.06841</v>
      </c>
      <c r="H10" s="8">
        <v>35.966729999999998</v>
      </c>
      <c r="I10" s="8">
        <v>0.73080599999999996</v>
      </c>
      <c r="J10" s="8">
        <v>80.235600000000005</v>
      </c>
    </row>
    <row r="11" spans="1:10" x14ac:dyDescent="0.25">
      <c r="B11" s="8" t="s">
        <v>30</v>
      </c>
      <c r="C11" s="8" t="s">
        <v>11</v>
      </c>
      <c r="D11" s="8">
        <v>4.2681060000000004</v>
      </c>
      <c r="E11" s="8">
        <v>3.553026</v>
      </c>
      <c r="F11" s="8">
        <v>18.28518</v>
      </c>
      <c r="G11" s="8">
        <v>16.579029999999999</v>
      </c>
      <c r="H11" s="8">
        <v>34.259509999999999</v>
      </c>
      <c r="I11" s="8">
        <v>0.27564300000000003</v>
      </c>
      <c r="J11" s="8">
        <v>77.220500000000001</v>
      </c>
    </row>
    <row r="12" spans="1:10" x14ac:dyDescent="0.25">
      <c r="B12" s="8" t="s">
        <v>31</v>
      </c>
      <c r="C12" s="8" t="s">
        <v>11</v>
      </c>
      <c r="D12" s="8">
        <v>5.3420940000000003</v>
      </c>
      <c r="E12" s="8">
        <v>3.1068549999999999</v>
      </c>
      <c r="F12" s="8">
        <v>18.441610000000001</v>
      </c>
      <c r="G12" s="8">
        <v>17.708200000000001</v>
      </c>
      <c r="H12" s="8">
        <v>35.275199999999998</v>
      </c>
      <c r="I12" s="8">
        <v>0.45955499999999999</v>
      </c>
      <c r="J12" s="8">
        <v>80.333519999999993</v>
      </c>
    </row>
    <row r="13" spans="1:10" x14ac:dyDescent="0.25">
      <c r="B13" s="8" t="s">
        <v>32</v>
      </c>
      <c r="C13" s="8" t="s">
        <v>11</v>
      </c>
      <c r="D13" s="8">
        <v>3.4680930000000001</v>
      </c>
      <c r="E13" s="8">
        <v>3.1290939999999998</v>
      </c>
      <c r="F13" s="8">
        <v>20.997869999999999</v>
      </c>
      <c r="G13" s="8">
        <v>17.358000000000001</v>
      </c>
      <c r="H13" s="8">
        <v>35.05097</v>
      </c>
      <c r="I13" s="8">
        <v>1.006958</v>
      </c>
      <c r="J13" s="8">
        <v>81.01097</v>
      </c>
    </row>
    <row r="14" spans="1:10" ht="15.75" thickBot="1" x14ac:dyDescent="0.3">
      <c r="B14" s="11" t="s">
        <v>35</v>
      </c>
      <c r="C14" s="11" t="s">
        <v>11</v>
      </c>
      <c r="D14" s="11">
        <v>5.2803649999999998</v>
      </c>
      <c r="E14" s="11">
        <v>3.1930269999999998</v>
      </c>
      <c r="F14" s="11">
        <v>16.249839999999999</v>
      </c>
      <c r="G14" s="11">
        <v>16.891850000000002</v>
      </c>
      <c r="H14" s="11">
        <v>36.175069999999998</v>
      </c>
      <c r="I14" s="11">
        <v>0.64406799999999997</v>
      </c>
      <c r="J14" s="11">
        <v>78.434209999999993</v>
      </c>
    </row>
    <row r="15" spans="1:10" x14ac:dyDescent="0.25">
      <c r="B15" s="8" t="s">
        <v>13</v>
      </c>
      <c r="D15" s="8">
        <f t="shared" ref="D15:J15" si="0">AVERAGE(D5:D14)</f>
        <v>4.2908941</v>
      </c>
      <c r="E15" s="8">
        <f t="shared" si="0"/>
        <v>3.2409112000000002</v>
      </c>
      <c r="F15" s="8">
        <f t="shared" si="0"/>
        <v>18.505485</v>
      </c>
      <c r="G15" s="8">
        <f t="shared" si="0"/>
        <v>17.400637</v>
      </c>
      <c r="H15" s="8">
        <f t="shared" si="0"/>
        <v>34.970464000000007</v>
      </c>
      <c r="I15" s="8">
        <f t="shared" si="0"/>
        <v>0.56920599999999999</v>
      </c>
      <c r="J15" s="8">
        <f t="shared" si="0"/>
        <v>78.977597000000003</v>
      </c>
    </row>
    <row r="16" spans="1:10" x14ac:dyDescent="0.25">
      <c r="B16" s="8" t="s">
        <v>14</v>
      </c>
      <c r="D16" s="8">
        <f>STDEV(D5:D14)</f>
        <v>0.86464428576990304</v>
      </c>
      <c r="E16" s="8">
        <f t="shared" ref="E16:I16" si="1">STDEV(E5:E14)</f>
        <v>0.15612211552556479</v>
      </c>
      <c r="F16" s="8">
        <f t="shared" si="1"/>
        <v>1.4393402463339469</v>
      </c>
      <c r="G16" s="8">
        <f t="shared" si="1"/>
        <v>0.41172627584759924</v>
      </c>
      <c r="H16" s="8">
        <f t="shared" si="1"/>
        <v>0.86398881160708407</v>
      </c>
      <c r="I16" s="8">
        <f t="shared" si="1"/>
        <v>0.21046715310893008</v>
      </c>
      <c r="J16" s="8">
        <f>STDEV(J5:J14)</f>
        <v>1.3598632215292008</v>
      </c>
    </row>
    <row r="19" spans="2:15" ht="15.75" thickBot="1" x14ac:dyDescent="0.3">
      <c r="B19" s="1" t="s">
        <v>0</v>
      </c>
      <c r="C19" s="1" t="s">
        <v>15</v>
      </c>
      <c r="D19" s="1" t="s">
        <v>16</v>
      </c>
      <c r="E19" s="1" t="s">
        <v>17</v>
      </c>
      <c r="F19" s="1" t="s">
        <v>18</v>
      </c>
      <c r="G19" s="1" t="s">
        <v>19</v>
      </c>
      <c r="H19" s="1" t="s">
        <v>20</v>
      </c>
      <c r="I19" s="7" t="s">
        <v>51</v>
      </c>
    </row>
    <row r="20" spans="2:15" ht="15.75" x14ac:dyDescent="0.3">
      <c r="B20" s="3" t="s">
        <v>21</v>
      </c>
      <c r="C20" s="4">
        <f>D15</f>
        <v>4.2908941</v>
      </c>
      <c r="D20" s="4">
        <v>101.94</v>
      </c>
      <c r="E20" s="3">
        <f t="shared" ref="E20:E26" si="2">C20/D20</f>
        <v>4.2092349421228172E-2</v>
      </c>
      <c r="F20" s="3">
        <f t="shared" ref="F20:F21" si="3">3*E20</f>
        <v>0.12627704826368452</v>
      </c>
      <c r="G20" s="2">
        <f>F20*D31</f>
        <v>1.4679269178886887</v>
      </c>
      <c r="H20" s="4">
        <f t="shared" ref="H20:H21" si="4">G20*2/3</f>
        <v>0.97861794525912582</v>
      </c>
      <c r="I20" s="4">
        <f>H20*$I$26/$H$26</f>
        <v>1.0250801493824833</v>
      </c>
    </row>
    <row r="21" spans="2:15" ht="15.75" customHeight="1" x14ac:dyDescent="0.3">
      <c r="B21" s="3" t="s">
        <v>22</v>
      </c>
      <c r="C21" s="4">
        <f>F15</f>
        <v>18.505485</v>
      </c>
      <c r="D21" s="4">
        <v>159.69</v>
      </c>
      <c r="E21" s="3">
        <f t="shared" si="2"/>
        <v>0.11588380612436597</v>
      </c>
      <c r="F21" s="3">
        <f t="shared" si="3"/>
        <v>0.34765141837309788</v>
      </c>
      <c r="G21" s="2">
        <f>F21*D31</f>
        <v>4.0413272410867345</v>
      </c>
      <c r="H21" s="4">
        <f t="shared" si="4"/>
        <v>2.6942181607244895</v>
      </c>
      <c r="I21" s="4">
        <f t="shared" ref="I21:I25" si="5">H21*$I$26/$H$26</f>
        <v>2.8221325472763241</v>
      </c>
      <c r="O21" s="10"/>
    </row>
    <row r="22" spans="2:15" x14ac:dyDescent="0.25">
      <c r="B22" s="3" t="s">
        <v>3</v>
      </c>
      <c r="C22" s="4">
        <f>E15</f>
        <v>3.2409112000000002</v>
      </c>
      <c r="D22" s="6">
        <v>40.311399999999999</v>
      </c>
      <c r="E22" s="3">
        <f t="shared" si="2"/>
        <v>8.0396890209717353E-2</v>
      </c>
      <c r="F22" s="3">
        <f t="shared" ref="F22:F24" si="6">E22*1</f>
        <v>8.0396890209717353E-2</v>
      </c>
      <c r="G22" s="2">
        <f>F22*D31</f>
        <v>0.9345859827745564</v>
      </c>
      <c r="H22" s="4">
        <f t="shared" ref="H22:H24" si="7">G22</f>
        <v>0.9345859827745564</v>
      </c>
      <c r="I22" s="4">
        <f t="shared" si="5"/>
        <v>0.97895766522005079</v>
      </c>
    </row>
    <row r="23" spans="2:15" x14ac:dyDescent="0.25">
      <c r="B23" s="3" t="s">
        <v>5</v>
      </c>
      <c r="C23" s="4">
        <f>G15</f>
        <v>17.400637</v>
      </c>
      <c r="D23" s="6">
        <v>56.08</v>
      </c>
      <c r="E23" s="3">
        <f t="shared" si="2"/>
        <v>0.31028240014265335</v>
      </c>
      <c r="F23" s="3">
        <f t="shared" si="6"/>
        <v>0.31028240014265335</v>
      </c>
      <c r="G23" s="2">
        <f>F23*D31</f>
        <v>3.6069253564228045</v>
      </c>
      <c r="H23" s="4">
        <f t="shared" si="7"/>
        <v>3.6069253564228045</v>
      </c>
      <c r="I23" s="4">
        <f t="shared" si="5"/>
        <v>3.7781726781990832</v>
      </c>
    </row>
    <row r="24" spans="2:15" x14ac:dyDescent="0.25">
      <c r="B24" s="5" t="s">
        <v>7</v>
      </c>
      <c r="C24" s="4">
        <f>I15</f>
        <v>0.56920599999999999</v>
      </c>
      <c r="D24" s="6">
        <v>103.62</v>
      </c>
      <c r="E24" s="3">
        <f t="shared" si="2"/>
        <v>5.4932059447983014E-3</v>
      </c>
      <c r="F24" s="3">
        <f t="shared" si="6"/>
        <v>5.4932059447983014E-3</v>
      </c>
      <c r="G24" s="2">
        <f>F24*D31</f>
        <v>6.3856615139099487E-2</v>
      </c>
      <c r="H24" s="4">
        <f t="shared" si="7"/>
        <v>6.3856615139099487E-2</v>
      </c>
      <c r="I24" s="4">
        <f t="shared" si="5"/>
        <v>6.6888359142561346E-2</v>
      </c>
    </row>
    <row r="25" spans="2:15" ht="15.75" x14ac:dyDescent="0.3">
      <c r="B25" s="3" t="s">
        <v>23</v>
      </c>
      <c r="C25" s="4">
        <f>100-J15</f>
        <v>21.022402999999997</v>
      </c>
      <c r="D25" s="6">
        <v>18.015000000000001</v>
      </c>
      <c r="E25" s="3">
        <f>C25/D25</f>
        <v>1.166938828753816</v>
      </c>
      <c r="F25" s="3">
        <f>E25*1</f>
        <v>1.166938828753816</v>
      </c>
      <c r="G25" s="2">
        <f>F25*D31</f>
        <v>13.565259418166606</v>
      </c>
      <c r="H25" s="4">
        <f t="shared" ref="H25" si="8">2*G25</f>
        <v>27.130518836333213</v>
      </c>
      <c r="I25" s="4">
        <f t="shared" si="5"/>
        <v>28.418604457747538</v>
      </c>
    </row>
    <row r="26" spans="2:15" ht="15.75" x14ac:dyDescent="0.3">
      <c r="B26" s="3" t="s">
        <v>24</v>
      </c>
      <c r="C26" s="4">
        <f>H15</f>
        <v>34.970464000000007</v>
      </c>
      <c r="D26" s="4">
        <v>141.94</v>
      </c>
      <c r="E26" s="3">
        <f t="shared" si="2"/>
        <v>0.24637497534169372</v>
      </c>
      <c r="F26" s="3">
        <f>5*E26</f>
        <v>1.2318748767084686</v>
      </c>
      <c r="G26" s="2">
        <f>F26*D31</f>
        <v>14.32011846852151</v>
      </c>
      <c r="H26" s="4">
        <f>G26*2/5</f>
        <v>5.728047387408604</v>
      </c>
      <c r="I26" s="3">
        <v>6</v>
      </c>
    </row>
    <row r="27" spans="2:15" x14ac:dyDescent="0.25">
      <c r="B27" s="7" t="s">
        <v>25</v>
      </c>
      <c r="C27" s="17">
        <f>SUM(C20:C26)</f>
        <v>100.0000003</v>
      </c>
      <c r="F27" s="3">
        <f>SUM(F20:F26)</f>
        <v>3.2689146683962358</v>
      </c>
    </row>
    <row r="29" spans="2:15" x14ac:dyDescent="0.25">
      <c r="B29" s="12" t="s">
        <v>26</v>
      </c>
      <c r="C29" s="13"/>
      <c r="D29" s="14">
        <v>38</v>
      </c>
      <c r="E29" s="13"/>
      <c r="F29" s="13"/>
      <c r="G29" s="13"/>
      <c r="H29" s="13"/>
      <c r="I29" s="13"/>
      <c r="J29" s="13"/>
      <c r="K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5" x14ac:dyDescent="0.25">
      <c r="B31" s="13" t="s">
        <v>27</v>
      </c>
      <c r="C31" s="13"/>
      <c r="D31" s="13">
        <f>D29/F27</f>
        <v>11.624653395630911</v>
      </c>
      <c r="F31" s="13"/>
      <c r="G31" s="15"/>
      <c r="H31" s="13"/>
      <c r="I31" s="13"/>
      <c r="J31" s="13"/>
      <c r="K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5" spans="1:11" ht="21.75" x14ac:dyDescent="0.35">
      <c r="B35" s="9" t="s">
        <v>33</v>
      </c>
      <c r="E35" s="16" t="s">
        <v>40</v>
      </c>
    </row>
    <row r="36" spans="1:11" ht="21.75" x14ac:dyDescent="0.35">
      <c r="B36" s="9" t="s">
        <v>34</v>
      </c>
      <c r="E36" s="10" t="s">
        <v>52</v>
      </c>
    </row>
    <row r="38" spans="1:11" x14ac:dyDescent="0.25">
      <c r="E38" s="8" t="s">
        <v>41</v>
      </c>
    </row>
    <row r="46" spans="1:11" x14ac:dyDescent="0.25">
      <c r="A46" s="8" t="s">
        <v>50</v>
      </c>
    </row>
    <row r="47" spans="1:11" x14ac:dyDescent="0.25">
      <c r="A47" s="8" t="s">
        <v>42</v>
      </c>
    </row>
    <row r="49" spans="1:1" x14ac:dyDescent="0.25">
      <c r="A49" s="8" t="s">
        <v>43</v>
      </c>
    </row>
    <row r="50" spans="1:1" x14ac:dyDescent="0.25">
      <c r="A50" s="8" t="s">
        <v>47</v>
      </c>
    </row>
    <row r="51" spans="1:1" x14ac:dyDescent="0.25">
      <c r="A51" s="8" t="s">
        <v>48</v>
      </c>
    </row>
    <row r="52" spans="1:1" x14ac:dyDescent="0.25">
      <c r="A52" s="8" t="s">
        <v>44</v>
      </c>
    </row>
    <row r="53" spans="1:1" x14ac:dyDescent="0.25">
      <c r="A53" s="8" t="s">
        <v>45</v>
      </c>
    </row>
    <row r="54" spans="1:1" x14ac:dyDescent="0.25">
      <c r="A54" s="8" t="s">
        <v>49</v>
      </c>
    </row>
    <row r="55" spans="1:1" x14ac:dyDescent="0.25">
      <c r="A55" s="8" t="s">
        <v>46</v>
      </c>
    </row>
  </sheetData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R120092.2</vt:lpstr>
      <vt:lpstr>R120092.2!Print_Area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barbara</cp:lastModifiedBy>
  <cp:lastPrinted>2013-05-31T00:23:49Z</cp:lastPrinted>
  <dcterms:created xsi:type="dcterms:W3CDTF">2013-02-13T18:48:10Z</dcterms:created>
  <dcterms:modified xsi:type="dcterms:W3CDTF">2013-05-31T00:24:00Z</dcterms:modified>
</cp:coreProperties>
</file>