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7" i="1" l="1"/>
  <c r="B42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19" i="1"/>
  <c r="C20" i="1" s="1"/>
  <c r="C18" i="1"/>
  <c r="C38" i="1" l="1"/>
  <c r="D38" i="1" s="1"/>
  <c r="E38" i="1" s="1"/>
  <c r="C37" i="1"/>
  <c r="C36" i="1"/>
  <c r="D36" i="1" s="1"/>
  <c r="E36" i="1" s="1"/>
  <c r="D37" i="1" l="1"/>
  <c r="E37" i="1" s="1"/>
  <c r="C35" i="1"/>
  <c r="D35" i="1" s="1"/>
  <c r="E35" i="1" s="1"/>
  <c r="C34" i="1"/>
  <c r="D34" i="1" s="1"/>
  <c r="E34" i="1" s="1"/>
  <c r="C33" i="1"/>
  <c r="D33" i="1" s="1"/>
  <c r="E33" i="1" s="1"/>
  <c r="C32" i="1"/>
  <c r="D32" i="1" s="1"/>
  <c r="E32" i="1" s="1"/>
  <c r="B46" i="1" l="1"/>
  <c r="B45" i="1"/>
  <c r="D44" i="1"/>
  <c r="E44" i="1" s="1"/>
  <c r="D43" i="1"/>
  <c r="E43" i="1" s="1"/>
  <c r="D42" i="1"/>
  <c r="E42" i="1" s="1"/>
  <c r="E41" i="1"/>
  <c r="D40" i="1"/>
  <c r="E40" i="1" s="1"/>
  <c r="D39" i="1"/>
  <c r="E39" i="1" s="1"/>
  <c r="D31" i="1"/>
  <c r="E31" i="1" s="1"/>
  <c r="C30" i="1"/>
  <c r="D30" i="1" s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B47" i="1" l="1"/>
  <c r="E45" i="1"/>
  <c r="E46" i="1"/>
  <c r="E47" i="1" l="1"/>
  <c r="D54" i="1" s="1"/>
  <c r="F26" i="1" l="1"/>
  <c r="G26" i="1" s="1"/>
  <c r="F30" i="1"/>
  <c r="G30" i="1" s="1"/>
  <c r="F34" i="1"/>
  <c r="G34" i="1" s="1"/>
  <c r="F38" i="1"/>
  <c r="G38" i="1" s="1"/>
  <c r="F31" i="1"/>
  <c r="G31" i="1" s="1"/>
  <c r="F35" i="1"/>
  <c r="G35" i="1" s="1"/>
  <c r="F27" i="1"/>
  <c r="G27" i="1" s="1"/>
  <c r="F28" i="1"/>
  <c r="G28" i="1" s="1"/>
  <c r="F32" i="1"/>
  <c r="G32" i="1" s="1"/>
  <c r="F36" i="1"/>
  <c r="G36" i="1" s="1"/>
  <c r="F29" i="1"/>
  <c r="G29" i="1" s="1"/>
  <c r="F33" i="1"/>
  <c r="G33" i="1" s="1"/>
  <c r="F37" i="1"/>
  <c r="G37" i="1" s="1"/>
  <c r="F25" i="1"/>
  <c r="G25" i="1" s="1"/>
  <c r="F39" i="1"/>
  <c r="G39" i="1" s="1"/>
  <c r="F42" i="1"/>
  <c r="G42" i="1" s="1"/>
  <c r="F44" i="1"/>
  <c r="G44" i="1" s="1"/>
  <c r="F40" i="1"/>
  <c r="G40" i="1" s="1"/>
  <c r="K28" i="1" s="1"/>
  <c r="F43" i="1"/>
  <c r="G43" i="1" s="1"/>
  <c r="K26" i="1" l="1"/>
</calcChain>
</file>

<file path=xl/sharedStrings.xml><?xml version="1.0" encoding="utf-8"?>
<sst xmlns="http://schemas.openxmlformats.org/spreadsheetml/2006/main" count="152" uniqueCount="65">
  <si>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</si>
  <si>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</si>
  <si>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</si>
  <si>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</si>
  <si>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</si>
  <si>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</si>
  <si>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</si>
  <si>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</si>
  <si>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MnO</t>
  </si>
  <si>
    <t>CaO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</si>
  <si>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</si>
  <si>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</si>
  <si>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</si>
  <si>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</si>
  <si>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</si>
  <si>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</si>
  <si>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</si>
  <si>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</si>
  <si>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</si>
  <si>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</si>
  <si>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</si>
  <si>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</si>
  <si>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Point#</t>
  </si>
  <si>
    <t>Comment</t>
  </si>
  <si>
    <t>Total</t>
  </si>
  <si>
    <t>P2O5</t>
  </si>
  <si>
    <t>Fe2O3</t>
  </si>
  <si>
    <t>Y2O3</t>
  </si>
  <si>
    <t>Lu2O3</t>
  </si>
  <si>
    <t>Er2O3</t>
  </si>
  <si>
    <t>Dy2O3</t>
  </si>
  <si>
    <t>Ho2O3</t>
  </si>
  <si>
    <t>Sm2O3</t>
  </si>
  <si>
    <t>Yb2O3</t>
  </si>
  <si>
    <t>Tb2O3</t>
  </si>
  <si>
    <t>Gd2O3</t>
  </si>
  <si>
    <t>Eu2O3</t>
  </si>
  <si>
    <t>Tm2O3</t>
  </si>
  <si>
    <t>SiO2</t>
  </si>
  <si>
    <t>Al2O3</t>
  </si>
  <si>
    <t>R060424_2 fine grained material</t>
  </si>
  <si>
    <t>R060424_2 larger grains</t>
  </si>
  <si>
    <t>Average</t>
  </si>
  <si>
    <t>Std Dev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</si>
  <si>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5</t>
    </r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</si>
  <si>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</si>
  <si>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Y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</si>
  <si>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Lu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</si>
  <si>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Er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</si>
  <si>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Dy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</si>
  <si>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Ho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</si>
  <si>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Sm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</si>
  <si>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Yb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</si>
  <si>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Tb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</si>
  <si>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Gd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</si>
  <si>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Eu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</si>
  <si>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Tm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</si>
  <si>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SiO</t>
    </r>
    <r>
      <rPr>
        <b/>
        <vertAlign val="subscript"/>
        <sz val="10"/>
        <rFont val="Arial"/>
        <family val="2"/>
      </rPr>
      <t>2</t>
    </r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</si>
  <si>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</si>
  <si>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t>Sample Description: Churchite-(Y) R060424</t>
  </si>
  <si>
    <r>
      <t>YPO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·2H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</si>
  <si>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P + Al =</t>
  </si>
  <si>
    <t xml:space="preserve">REE + Ca + Fe = </t>
  </si>
  <si>
    <t xml:space="preserve">H2O = </t>
  </si>
  <si>
    <r>
      <t>(Y</t>
    </r>
    <r>
      <rPr>
        <vertAlign val="subscript"/>
        <sz val="12"/>
        <color theme="1"/>
        <rFont val="Calibri"/>
        <family val="2"/>
        <scheme val="minor"/>
      </rPr>
      <t>0.93</t>
    </r>
    <r>
      <rPr>
        <sz val="12"/>
        <color theme="1"/>
        <rFont val="Calibri"/>
        <family val="2"/>
        <scheme val="minor"/>
      </rPr>
      <t>Dy</t>
    </r>
    <r>
      <rPr>
        <vertAlign val="subscript"/>
        <sz val="12"/>
        <color theme="1"/>
        <rFont val="Calibri"/>
        <family val="2"/>
        <scheme val="minor"/>
      </rPr>
      <t>0.03</t>
    </r>
    <r>
      <rPr>
        <sz val="12"/>
        <color theme="1"/>
        <rFont val="Calibri"/>
        <family val="2"/>
        <scheme val="minor"/>
      </rPr>
      <t>Er</t>
    </r>
    <r>
      <rPr>
        <vertAlign val="subscript"/>
        <sz val="12"/>
        <color theme="1"/>
        <rFont val="Calibri"/>
        <family val="2"/>
        <scheme val="minor"/>
      </rPr>
      <t>0.02</t>
    </r>
    <r>
      <rPr>
        <sz val="12"/>
        <color theme="1"/>
        <rFont val="Calibri"/>
        <family val="2"/>
        <scheme val="minor"/>
      </rPr>
      <t>Gd</t>
    </r>
    <r>
      <rPr>
        <vertAlign val="subscript"/>
        <sz val="12"/>
        <color theme="1"/>
        <rFont val="Calibri"/>
        <family val="2"/>
        <scheme val="minor"/>
      </rPr>
      <t>0.02</t>
    </r>
    <r>
      <rPr>
        <sz val="12"/>
        <color theme="1"/>
        <rFont val="Calibri"/>
        <family val="2"/>
        <scheme val="minor"/>
      </rPr>
      <t>Yb</t>
    </r>
    <r>
      <rPr>
        <vertAlign val="subscript"/>
        <sz val="12"/>
        <color theme="1"/>
        <rFont val="Calibri"/>
        <family val="2"/>
        <scheme val="minor"/>
      </rPr>
      <t>0.01</t>
    </r>
    <r>
      <rPr>
        <sz val="12"/>
        <color theme="1"/>
        <rFont val="Calibri"/>
        <family val="2"/>
        <scheme val="minor"/>
      </rPr>
      <t>Ho</t>
    </r>
    <r>
      <rPr>
        <vertAlign val="subscript"/>
        <sz val="12"/>
        <color theme="1"/>
        <rFont val="Calibri"/>
        <family val="2"/>
        <scheme val="minor"/>
      </rPr>
      <t>0.01</t>
    </r>
    <r>
      <rPr>
        <sz val="12"/>
        <color theme="1"/>
        <rFont val="Calibri"/>
        <family val="2"/>
        <scheme val="minor"/>
      </rPr>
      <t>Tm</t>
    </r>
    <r>
      <rPr>
        <vertAlign val="subscript"/>
        <sz val="12"/>
        <color theme="1"/>
        <rFont val="Calibri"/>
        <family val="2"/>
        <scheme val="minor"/>
      </rPr>
      <t>0.01</t>
    </r>
    <r>
      <rPr>
        <sz val="12"/>
        <color theme="1"/>
        <rFont val="Calibri"/>
        <family val="2"/>
        <scheme val="minor"/>
      </rPr>
      <t>Ca</t>
    </r>
    <r>
      <rPr>
        <vertAlign val="subscript"/>
        <sz val="12"/>
        <color theme="1"/>
        <rFont val="Calibri"/>
        <family val="2"/>
        <scheme val="minor"/>
      </rPr>
      <t>0.01</t>
    </r>
    <r>
      <rPr>
        <sz val="12"/>
        <color theme="1"/>
        <rFont val="Calibri"/>
        <family val="2"/>
        <scheme val="minor"/>
      </rPr>
      <t>Fe</t>
    </r>
    <r>
      <rPr>
        <vertAlign val="subscript"/>
        <sz val="12"/>
        <color theme="1"/>
        <rFont val="Calibri"/>
        <family val="2"/>
        <scheme val="minor"/>
      </rPr>
      <t>0.01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Σ=1.05</t>
    </r>
    <r>
      <rPr>
        <sz val="12"/>
        <color theme="1"/>
        <rFont val="Calibri"/>
        <family val="2"/>
        <scheme val="minor"/>
      </rPr>
      <t>(P</t>
    </r>
    <r>
      <rPr>
        <vertAlign val="subscript"/>
        <sz val="12"/>
        <color theme="1"/>
        <rFont val="Calibri"/>
        <family val="2"/>
        <scheme val="minor"/>
      </rPr>
      <t>0.94</t>
    </r>
    <r>
      <rPr>
        <sz val="12"/>
        <color theme="1"/>
        <rFont val="Calibri"/>
        <family val="2"/>
        <scheme val="minor"/>
      </rPr>
      <t>Al</t>
    </r>
    <r>
      <rPr>
        <vertAlign val="subscript"/>
        <sz val="12"/>
        <color theme="1"/>
        <rFont val="Calibri"/>
        <family val="2"/>
        <scheme val="minor"/>
      </rPr>
      <t>0.01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Σ=0.95O4</t>
    </r>
    <r>
      <rPr>
        <sz val="12"/>
        <color theme="1"/>
        <rFont val="Calibri"/>
        <family val="2"/>
        <scheme val="minor"/>
      </rPr>
      <t>·0.57H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</si>
</sst>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4" fillId="0" borderId="3" xfId="0" applyFont="1" applyBorder="1"/>
    <xf numFmtId="0" fontId="4" fillId="0" borderId="0" xfId="0" applyFont="1"/>
    <xf numFmtId="0" fontId="1" fillId="0" borderId="3" xfId="0" applyFont="1" applyBorder="1"/>
    <xf numFmtId="0" fontId="4" fillId="0" borderId="2" xfId="0" applyFont="1" applyBorder="1"/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14" workbookViewId="0">
      <selection activeCell="J34" sqref="J34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1.42578125" customWidth="1"/>
    <col min="6" max="6" width="11.28515625" customWidth="1"/>
    <col min="7" max="7" width="13" customWidth="1"/>
    <col min="256" max="256" width="10.28515625" customWidth="1"/>
    <col min="257" max="257" width="12.85546875" customWidth="1"/>
    <col min="258" max="258" width="11.42578125" customWidth="1"/>
    <col min="260" max="260" width="11.42578125" customWidth="1"/>
    <col min="261" max="261" width="10.7109375" customWidth="1"/>
    <col min="262" max="262" width="13" customWidth="1"/>
    <col min="512" max="512" width="10.28515625" customWidth="1"/>
    <col min="513" max="513" width="12.85546875" customWidth="1"/>
    <col min="514" max="514" width="11.42578125" customWidth="1"/>
    <col min="516" max="516" width="11.42578125" customWidth="1"/>
    <col min="517" max="517" width="10.7109375" customWidth="1"/>
    <col min="518" max="518" width="13" customWidth="1"/>
    <col min="768" max="768" width="10.28515625" customWidth="1"/>
    <col min="769" max="769" width="12.85546875" customWidth="1"/>
    <col min="770" max="770" width="11.42578125" customWidth="1"/>
    <col min="772" max="772" width="11.42578125" customWidth="1"/>
    <col min="773" max="773" width="10.7109375" customWidth="1"/>
    <col min="774" max="774" width="13" customWidth="1"/>
    <col min="1024" max="1024" width="10.28515625" customWidth="1"/>
    <col min="1025" max="1025" width="12.85546875" customWidth="1"/>
    <col min="1026" max="1026" width="11.42578125" customWidth="1"/>
    <col min="1028" max="1028" width="11.42578125" customWidth="1"/>
    <col min="1029" max="1029" width="10.7109375" customWidth="1"/>
    <col min="1030" max="1030" width="13" customWidth="1"/>
    <col min="1280" max="1280" width="10.28515625" customWidth="1"/>
    <col min="1281" max="1281" width="12.85546875" customWidth="1"/>
    <col min="1282" max="1282" width="11.42578125" customWidth="1"/>
    <col min="1284" max="1284" width="11.42578125" customWidth="1"/>
    <col min="1285" max="1285" width="10.7109375" customWidth="1"/>
    <col min="1286" max="1286" width="13" customWidth="1"/>
    <col min="1536" max="1536" width="10.28515625" customWidth="1"/>
    <col min="1537" max="1537" width="12.85546875" customWidth="1"/>
    <col min="1538" max="1538" width="11.42578125" customWidth="1"/>
    <col min="1540" max="1540" width="11.42578125" customWidth="1"/>
    <col min="1541" max="1541" width="10.7109375" customWidth="1"/>
    <col min="1542" max="1542" width="13" customWidth="1"/>
    <col min="1792" max="1792" width="10.28515625" customWidth="1"/>
    <col min="1793" max="1793" width="12.85546875" customWidth="1"/>
    <col min="1794" max="1794" width="11.42578125" customWidth="1"/>
    <col min="1796" max="1796" width="11.42578125" customWidth="1"/>
    <col min="1797" max="1797" width="10.7109375" customWidth="1"/>
    <col min="1798" max="1798" width="13" customWidth="1"/>
    <col min="2048" max="2048" width="10.28515625" customWidth="1"/>
    <col min="2049" max="2049" width="12.85546875" customWidth="1"/>
    <col min="2050" max="2050" width="11.42578125" customWidth="1"/>
    <col min="2052" max="2052" width="11.42578125" customWidth="1"/>
    <col min="2053" max="2053" width="10.7109375" customWidth="1"/>
    <col min="2054" max="2054" width="13" customWidth="1"/>
    <col min="2304" max="2304" width="10.28515625" customWidth="1"/>
    <col min="2305" max="2305" width="12.85546875" customWidth="1"/>
    <col min="2306" max="2306" width="11.42578125" customWidth="1"/>
    <col min="2308" max="2308" width="11.42578125" customWidth="1"/>
    <col min="2309" max="2309" width="10.7109375" customWidth="1"/>
    <col min="2310" max="2310" width="13" customWidth="1"/>
    <col min="2560" max="2560" width="10.28515625" customWidth="1"/>
    <col min="2561" max="2561" width="12.85546875" customWidth="1"/>
    <col min="2562" max="2562" width="11.42578125" customWidth="1"/>
    <col min="2564" max="2564" width="11.42578125" customWidth="1"/>
    <col min="2565" max="2565" width="10.7109375" customWidth="1"/>
    <col min="2566" max="2566" width="13" customWidth="1"/>
    <col min="2816" max="2816" width="10.28515625" customWidth="1"/>
    <col min="2817" max="2817" width="12.85546875" customWidth="1"/>
    <col min="2818" max="2818" width="11.42578125" customWidth="1"/>
    <col min="2820" max="2820" width="11.42578125" customWidth="1"/>
    <col min="2821" max="2821" width="10.7109375" customWidth="1"/>
    <col min="2822" max="2822" width="13" customWidth="1"/>
    <col min="3072" max="3072" width="10.28515625" customWidth="1"/>
    <col min="3073" max="3073" width="12.85546875" customWidth="1"/>
    <col min="3074" max="3074" width="11.42578125" customWidth="1"/>
    <col min="3076" max="3076" width="11.42578125" customWidth="1"/>
    <col min="3077" max="3077" width="10.7109375" customWidth="1"/>
    <col min="3078" max="3078" width="13" customWidth="1"/>
    <col min="3328" max="3328" width="10.28515625" customWidth="1"/>
    <col min="3329" max="3329" width="12.85546875" customWidth="1"/>
    <col min="3330" max="3330" width="11.42578125" customWidth="1"/>
    <col min="3332" max="3332" width="11.42578125" customWidth="1"/>
    <col min="3333" max="3333" width="10.7109375" customWidth="1"/>
    <col min="3334" max="3334" width="13" customWidth="1"/>
    <col min="3584" max="3584" width="10.28515625" customWidth="1"/>
    <col min="3585" max="3585" width="12.85546875" customWidth="1"/>
    <col min="3586" max="3586" width="11.42578125" customWidth="1"/>
    <col min="3588" max="3588" width="11.42578125" customWidth="1"/>
    <col min="3589" max="3589" width="10.7109375" customWidth="1"/>
    <col min="3590" max="3590" width="13" customWidth="1"/>
    <col min="3840" max="3840" width="10.28515625" customWidth="1"/>
    <col min="3841" max="3841" width="12.85546875" customWidth="1"/>
    <col min="3842" max="3842" width="11.42578125" customWidth="1"/>
    <col min="3844" max="3844" width="11.42578125" customWidth="1"/>
    <col min="3845" max="3845" width="10.7109375" customWidth="1"/>
    <col min="3846" max="3846" width="13" customWidth="1"/>
    <col min="4096" max="4096" width="10.28515625" customWidth="1"/>
    <col min="4097" max="4097" width="12.85546875" customWidth="1"/>
    <col min="4098" max="4098" width="11.42578125" customWidth="1"/>
    <col min="4100" max="4100" width="11.42578125" customWidth="1"/>
    <col min="4101" max="4101" width="10.7109375" customWidth="1"/>
    <col min="4102" max="4102" width="13" customWidth="1"/>
    <col min="4352" max="4352" width="10.28515625" customWidth="1"/>
    <col min="4353" max="4353" width="12.85546875" customWidth="1"/>
    <col min="4354" max="4354" width="11.42578125" customWidth="1"/>
    <col min="4356" max="4356" width="11.42578125" customWidth="1"/>
    <col min="4357" max="4357" width="10.7109375" customWidth="1"/>
    <col min="4358" max="4358" width="13" customWidth="1"/>
    <col min="4608" max="4608" width="10.28515625" customWidth="1"/>
    <col min="4609" max="4609" width="12.85546875" customWidth="1"/>
    <col min="4610" max="4610" width="11.42578125" customWidth="1"/>
    <col min="4612" max="4612" width="11.42578125" customWidth="1"/>
    <col min="4613" max="4613" width="10.7109375" customWidth="1"/>
    <col min="4614" max="4614" width="13" customWidth="1"/>
    <col min="4864" max="4864" width="10.28515625" customWidth="1"/>
    <col min="4865" max="4865" width="12.85546875" customWidth="1"/>
    <col min="4866" max="4866" width="11.42578125" customWidth="1"/>
    <col min="4868" max="4868" width="11.42578125" customWidth="1"/>
    <col min="4869" max="4869" width="10.7109375" customWidth="1"/>
    <col min="4870" max="4870" width="13" customWidth="1"/>
    <col min="5120" max="5120" width="10.28515625" customWidth="1"/>
    <col min="5121" max="5121" width="12.85546875" customWidth="1"/>
    <col min="5122" max="5122" width="11.42578125" customWidth="1"/>
    <col min="5124" max="5124" width="11.42578125" customWidth="1"/>
    <col min="5125" max="5125" width="10.7109375" customWidth="1"/>
    <col min="5126" max="5126" width="13" customWidth="1"/>
    <col min="5376" max="5376" width="10.28515625" customWidth="1"/>
    <col min="5377" max="5377" width="12.85546875" customWidth="1"/>
    <col min="5378" max="5378" width="11.42578125" customWidth="1"/>
    <col min="5380" max="5380" width="11.42578125" customWidth="1"/>
    <col min="5381" max="5381" width="10.7109375" customWidth="1"/>
    <col min="5382" max="5382" width="13" customWidth="1"/>
    <col min="5632" max="5632" width="10.28515625" customWidth="1"/>
    <col min="5633" max="5633" width="12.85546875" customWidth="1"/>
    <col min="5634" max="5634" width="11.42578125" customWidth="1"/>
    <col min="5636" max="5636" width="11.42578125" customWidth="1"/>
    <col min="5637" max="5637" width="10.7109375" customWidth="1"/>
    <col min="5638" max="5638" width="13" customWidth="1"/>
    <col min="5888" max="5888" width="10.28515625" customWidth="1"/>
    <col min="5889" max="5889" width="12.85546875" customWidth="1"/>
    <col min="5890" max="5890" width="11.42578125" customWidth="1"/>
    <col min="5892" max="5892" width="11.42578125" customWidth="1"/>
    <col min="5893" max="5893" width="10.7109375" customWidth="1"/>
    <col min="5894" max="5894" width="13" customWidth="1"/>
    <col min="6144" max="6144" width="10.28515625" customWidth="1"/>
    <col min="6145" max="6145" width="12.85546875" customWidth="1"/>
    <col min="6146" max="6146" width="11.42578125" customWidth="1"/>
    <col min="6148" max="6148" width="11.42578125" customWidth="1"/>
    <col min="6149" max="6149" width="10.7109375" customWidth="1"/>
    <col min="6150" max="6150" width="13" customWidth="1"/>
    <col min="6400" max="6400" width="10.28515625" customWidth="1"/>
    <col min="6401" max="6401" width="12.85546875" customWidth="1"/>
    <col min="6402" max="6402" width="11.42578125" customWidth="1"/>
    <col min="6404" max="6404" width="11.42578125" customWidth="1"/>
    <col min="6405" max="6405" width="10.7109375" customWidth="1"/>
    <col min="6406" max="6406" width="13" customWidth="1"/>
    <col min="6656" max="6656" width="10.28515625" customWidth="1"/>
    <col min="6657" max="6657" width="12.85546875" customWidth="1"/>
    <col min="6658" max="6658" width="11.42578125" customWidth="1"/>
    <col min="6660" max="6660" width="11.42578125" customWidth="1"/>
    <col min="6661" max="6661" width="10.7109375" customWidth="1"/>
    <col min="6662" max="6662" width="13" customWidth="1"/>
    <col min="6912" max="6912" width="10.28515625" customWidth="1"/>
    <col min="6913" max="6913" width="12.85546875" customWidth="1"/>
    <col min="6914" max="6914" width="11.42578125" customWidth="1"/>
    <col min="6916" max="6916" width="11.42578125" customWidth="1"/>
    <col min="6917" max="6917" width="10.7109375" customWidth="1"/>
    <col min="6918" max="6918" width="13" customWidth="1"/>
    <col min="7168" max="7168" width="10.28515625" customWidth="1"/>
    <col min="7169" max="7169" width="12.85546875" customWidth="1"/>
    <col min="7170" max="7170" width="11.42578125" customWidth="1"/>
    <col min="7172" max="7172" width="11.42578125" customWidth="1"/>
    <col min="7173" max="7173" width="10.7109375" customWidth="1"/>
    <col min="7174" max="7174" width="13" customWidth="1"/>
    <col min="7424" max="7424" width="10.28515625" customWidth="1"/>
    <col min="7425" max="7425" width="12.85546875" customWidth="1"/>
    <col min="7426" max="7426" width="11.42578125" customWidth="1"/>
    <col min="7428" max="7428" width="11.42578125" customWidth="1"/>
    <col min="7429" max="7429" width="10.7109375" customWidth="1"/>
    <col min="7430" max="7430" width="13" customWidth="1"/>
    <col min="7680" max="7680" width="10.28515625" customWidth="1"/>
    <col min="7681" max="7681" width="12.85546875" customWidth="1"/>
    <col min="7682" max="7682" width="11.42578125" customWidth="1"/>
    <col min="7684" max="7684" width="11.42578125" customWidth="1"/>
    <col min="7685" max="7685" width="10.7109375" customWidth="1"/>
    <col min="7686" max="7686" width="13" customWidth="1"/>
    <col min="7936" max="7936" width="10.28515625" customWidth="1"/>
    <col min="7937" max="7937" width="12.85546875" customWidth="1"/>
    <col min="7938" max="7938" width="11.42578125" customWidth="1"/>
    <col min="7940" max="7940" width="11.42578125" customWidth="1"/>
    <col min="7941" max="7941" width="10.7109375" customWidth="1"/>
    <col min="7942" max="7942" width="13" customWidth="1"/>
    <col min="8192" max="8192" width="10.28515625" customWidth="1"/>
    <col min="8193" max="8193" width="12.85546875" customWidth="1"/>
    <col min="8194" max="8194" width="11.42578125" customWidth="1"/>
    <col min="8196" max="8196" width="11.42578125" customWidth="1"/>
    <col min="8197" max="8197" width="10.7109375" customWidth="1"/>
    <col min="8198" max="8198" width="13" customWidth="1"/>
    <col min="8448" max="8448" width="10.28515625" customWidth="1"/>
    <col min="8449" max="8449" width="12.85546875" customWidth="1"/>
    <col min="8450" max="8450" width="11.42578125" customWidth="1"/>
    <col min="8452" max="8452" width="11.42578125" customWidth="1"/>
    <col min="8453" max="8453" width="10.7109375" customWidth="1"/>
    <col min="8454" max="8454" width="13" customWidth="1"/>
    <col min="8704" max="8704" width="10.28515625" customWidth="1"/>
    <col min="8705" max="8705" width="12.85546875" customWidth="1"/>
    <col min="8706" max="8706" width="11.42578125" customWidth="1"/>
    <col min="8708" max="8708" width="11.42578125" customWidth="1"/>
    <col min="8709" max="8709" width="10.7109375" customWidth="1"/>
    <col min="8710" max="8710" width="13" customWidth="1"/>
    <col min="8960" max="8960" width="10.28515625" customWidth="1"/>
    <col min="8961" max="8961" width="12.85546875" customWidth="1"/>
    <col min="8962" max="8962" width="11.42578125" customWidth="1"/>
    <col min="8964" max="8964" width="11.42578125" customWidth="1"/>
    <col min="8965" max="8965" width="10.7109375" customWidth="1"/>
    <col min="8966" max="8966" width="13" customWidth="1"/>
    <col min="9216" max="9216" width="10.28515625" customWidth="1"/>
    <col min="9217" max="9217" width="12.85546875" customWidth="1"/>
    <col min="9218" max="9218" width="11.42578125" customWidth="1"/>
    <col min="9220" max="9220" width="11.42578125" customWidth="1"/>
    <col min="9221" max="9221" width="10.7109375" customWidth="1"/>
    <col min="9222" max="9222" width="13" customWidth="1"/>
    <col min="9472" max="9472" width="10.28515625" customWidth="1"/>
    <col min="9473" max="9473" width="12.85546875" customWidth="1"/>
    <col min="9474" max="9474" width="11.42578125" customWidth="1"/>
    <col min="9476" max="9476" width="11.42578125" customWidth="1"/>
    <col min="9477" max="9477" width="10.7109375" customWidth="1"/>
    <col min="9478" max="9478" width="13" customWidth="1"/>
    <col min="9728" max="9728" width="10.28515625" customWidth="1"/>
    <col min="9729" max="9729" width="12.85546875" customWidth="1"/>
    <col min="9730" max="9730" width="11.42578125" customWidth="1"/>
    <col min="9732" max="9732" width="11.42578125" customWidth="1"/>
    <col min="9733" max="9733" width="10.7109375" customWidth="1"/>
    <col min="9734" max="9734" width="13" customWidth="1"/>
    <col min="9984" max="9984" width="10.28515625" customWidth="1"/>
    <col min="9985" max="9985" width="12.85546875" customWidth="1"/>
    <col min="9986" max="9986" width="11.42578125" customWidth="1"/>
    <col min="9988" max="9988" width="11.42578125" customWidth="1"/>
    <col min="9989" max="9989" width="10.7109375" customWidth="1"/>
    <col min="9990" max="9990" width="13" customWidth="1"/>
    <col min="10240" max="10240" width="10.28515625" customWidth="1"/>
    <col min="10241" max="10241" width="12.85546875" customWidth="1"/>
    <col min="10242" max="10242" width="11.42578125" customWidth="1"/>
    <col min="10244" max="10244" width="11.42578125" customWidth="1"/>
    <col min="10245" max="10245" width="10.7109375" customWidth="1"/>
    <col min="10246" max="10246" width="13" customWidth="1"/>
    <col min="10496" max="10496" width="10.28515625" customWidth="1"/>
    <col min="10497" max="10497" width="12.85546875" customWidth="1"/>
    <col min="10498" max="10498" width="11.42578125" customWidth="1"/>
    <col min="10500" max="10500" width="11.42578125" customWidth="1"/>
    <col min="10501" max="10501" width="10.7109375" customWidth="1"/>
    <col min="10502" max="10502" width="13" customWidth="1"/>
    <col min="10752" max="10752" width="10.28515625" customWidth="1"/>
    <col min="10753" max="10753" width="12.85546875" customWidth="1"/>
    <col min="10754" max="10754" width="11.42578125" customWidth="1"/>
    <col min="10756" max="10756" width="11.42578125" customWidth="1"/>
    <col min="10757" max="10757" width="10.7109375" customWidth="1"/>
    <col min="10758" max="10758" width="13" customWidth="1"/>
    <col min="11008" max="11008" width="10.28515625" customWidth="1"/>
    <col min="11009" max="11009" width="12.85546875" customWidth="1"/>
    <col min="11010" max="11010" width="11.42578125" customWidth="1"/>
    <col min="11012" max="11012" width="11.42578125" customWidth="1"/>
    <col min="11013" max="11013" width="10.7109375" customWidth="1"/>
    <col min="11014" max="11014" width="13" customWidth="1"/>
    <col min="11264" max="11264" width="10.28515625" customWidth="1"/>
    <col min="11265" max="11265" width="12.85546875" customWidth="1"/>
    <col min="11266" max="11266" width="11.42578125" customWidth="1"/>
    <col min="11268" max="11268" width="11.42578125" customWidth="1"/>
    <col min="11269" max="11269" width="10.7109375" customWidth="1"/>
    <col min="11270" max="11270" width="13" customWidth="1"/>
    <col min="11520" max="11520" width="10.28515625" customWidth="1"/>
    <col min="11521" max="11521" width="12.85546875" customWidth="1"/>
    <col min="11522" max="11522" width="11.42578125" customWidth="1"/>
    <col min="11524" max="11524" width="11.42578125" customWidth="1"/>
    <col min="11525" max="11525" width="10.7109375" customWidth="1"/>
    <col min="11526" max="11526" width="13" customWidth="1"/>
    <col min="11776" max="11776" width="10.28515625" customWidth="1"/>
    <col min="11777" max="11777" width="12.85546875" customWidth="1"/>
    <col min="11778" max="11778" width="11.42578125" customWidth="1"/>
    <col min="11780" max="11780" width="11.42578125" customWidth="1"/>
    <col min="11781" max="11781" width="10.7109375" customWidth="1"/>
    <col min="11782" max="11782" width="13" customWidth="1"/>
    <col min="12032" max="12032" width="10.28515625" customWidth="1"/>
    <col min="12033" max="12033" width="12.85546875" customWidth="1"/>
    <col min="12034" max="12034" width="11.42578125" customWidth="1"/>
    <col min="12036" max="12036" width="11.42578125" customWidth="1"/>
    <col min="12037" max="12037" width="10.7109375" customWidth="1"/>
    <col min="12038" max="12038" width="13" customWidth="1"/>
    <col min="12288" max="12288" width="10.28515625" customWidth="1"/>
    <col min="12289" max="12289" width="12.85546875" customWidth="1"/>
    <col min="12290" max="12290" width="11.42578125" customWidth="1"/>
    <col min="12292" max="12292" width="11.42578125" customWidth="1"/>
    <col min="12293" max="12293" width="10.7109375" customWidth="1"/>
    <col min="12294" max="12294" width="13" customWidth="1"/>
    <col min="12544" max="12544" width="10.28515625" customWidth="1"/>
    <col min="12545" max="12545" width="12.85546875" customWidth="1"/>
    <col min="12546" max="12546" width="11.42578125" customWidth="1"/>
    <col min="12548" max="12548" width="11.42578125" customWidth="1"/>
    <col min="12549" max="12549" width="10.7109375" customWidth="1"/>
    <col min="12550" max="12550" width="13" customWidth="1"/>
    <col min="12800" max="12800" width="10.28515625" customWidth="1"/>
    <col min="12801" max="12801" width="12.85546875" customWidth="1"/>
    <col min="12802" max="12802" width="11.42578125" customWidth="1"/>
    <col min="12804" max="12804" width="11.42578125" customWidth="1"/>
    <col min="12805" max="12805" width="10.7109375" customWidth="1"/>
    <col min="12806" max="12806" width="13" customWidth="1"/>
    <col min="13056" max="13056" width="10.28515625" customWidth="1"/>
    <col min="13057" max="13057" width="12.85546875" customWidth="1"/>
    <col min="13058" max="13058" width="11.42578125" customWidth="1"/>
    <col min="13060" max="13060" width="11.42578125" customWidth="1"/>
    <col min="13061" max="13061" width="10.7109375" customWidth="1"/>
    <col min="13062" max="13062" width="13" customWidth="1"/>
    <col min="13312" max="13312" width="10.28515625" customWidth="1"/>
    <col min="13313" max="13313" width="12.85546875" customWidth="1"/>
    <col min="13314" max="13314" width="11.42578125" customWidth="1"/>
    <col min="13316" max="13316" width="11.42578125" customWidth="1"/>
    <col min="13317" max="13317" width="10.7109375" customWidth="1"/>
    <col min="13318" max="13318" width="13" customWidth="1"/>
    <col min="13568" max="13568" width="10.28515625" customWidth="1"/>
    <col min="13569" max="13569" width="12.85546875" customWidth="1"/>
    <col min="13570" max="13570" width="11.42578125" customWidth="1"/>
    <col min="13572" max="13572" width="11.42578125" customWidth="1"/>
    <col min="13573" max="13573" width="10.7109375" customWidth="1"/>
    <col min="13574" max="13574" width="13" customWidth="1"/>
    <col min="13824" max="13824" width="10.28515625" customWidth="1"/>
    <col min="13825" max="13825" width="12.85546875" customWidth="1"/>
    <col min="13826" max="13826" width="11.42578125" customWidth="1"/>
    <col min="13828" max="13828" width="11.42578125" customWidth="1"/>
    <col min="13829" max="13829" width="10.7109375" customWidth="1"/>
    <col min="13830" max="13830" width="13" customWidth="1"/>
    <col min="14080" max="14080" width="10.28515625" customWidth="1"/>
    <col min="14081" max="14081" width="12.85546875" customWidth="1"/>
    <col min="14082" max="14082" width="11.42578125" customWidth="1"/>
    <col min="14084" max="14084" width="11.42578125" customWidth="1"/>
    <col min="14085" max="14085" width="10.7109375" customWidth="1"/>
    <col min="14086" max="14086" width="13" customWidth="1"/>
    <col min="14336" max="14336" width="10.28515625" customWidth="1"/>
    <col min="14337" max="14337" width="12.85546875" customWidth="1"/>
    <col min="14338" max="14338" width="11.42578125" customWidth="1"/>
    <col min="14340" max="14340" width="11.42578125" customWidth="1"/>
    <col min="14341" max="14341" width="10.7109375" customWidth="1"/>
    <col min="14342" max="14342" width="13" customWidth="1"/>
    <col min="14592" max="14592" width="10.28515625" customWidth="1"/>
    <col min="14593" max="14593" width="12.85546875" customWidth="1"/>
    <col min="14594" max="14594" width="11.42578125" customWidth="1"/>
    <col min="14596" max="14596" width="11.42578125" customWidth="1"/>
    <col min="14597" max="14597" width="10.7109375" customWidth="1"/>
    <col min="14598" max="14598" width="13" customWidth="1"/>
    <col min="14848" max="14848" width="10.28515625" customWidth="1"/>
    <col min="14849" max="14849" width="12.85546875" customWidth="1"/>
    <col min="14850" max="14850" width="11.42578125" customWidth="1"/>
    <col min="14852" max="14852" width="11.42578125" customWidth="1"/>
    <col min="14853" max="14853" width="10.7109375" customWidth="1"/>
    <col min="14854" max="14854" width="13" customWidth="1"/>
    <col min="15104" max="15104" width="10.28515625" customWidth="1"/>
    <col min="15105" max="15105" width="12.85546875" customWidth="1"/>
    <col min="15106" max="15106" width="11.42578125" customWidth="1"/>
    <col min="15108" max="15108" width="11.42578125" customWidth="1"/>
    <col min="15109" max="15109" width="10.7109375" customWidth="1"/>
    <col min="15110" max="15110" width="13" customWidth="1"/>
    <col min="15360" max="15360" width="10.28515625" customWidth="1"/>
    <col min="15361" max="15361" width="12.85546875" customWidth="1"/>
    <col min="15362" max="15362" width="11.42578125" customWidth="1"/>
    <col min="15364" max="15364" width="11.42578125" customWidth="1"/>
    <col min="15365" max="15365" width="10.7109375" customWidth="1"/>
    <col min="15366" max="15366" width="13" customWidth="1"/>
    <col min="15616" max="15616" width="10.28515625" customWidth="1"/>
    <col min="15617" max="15617" width="12.85546875" customWidth="1"/>
    <col min="15618" max="15618" width="11.42578125" customWidth="1"/>
    <col min="15620" max="15620" width="11.42578125" customWidth="1"/>
    <col min="15621" max="15621" width="10.7109375" customWidth="1"/>
    <col min="15622" max="15622" width="13" customWidth="1"/>
    <col min="15872" max="15872" width="10.28515625" customWidth="1"/>
    <col min="15873" max="15873" width="12.85546875" customWidth="1"/>
    <col min="15874" max="15874" width="11.42578125" customWidth="1"/>
    <col min="15876" max="15876" width="11.42578125" customWidth="1"/>
    <col min="15877" max="15877" width="10.7109375" customWidth="1"/>
    <col min="15878" max="15878" width="13" customWidth="1"/>
    <col min="16128" max="16128" width="10.28515625" customWidth="1"/>
    <col min="16129" max="16129" width="12.85546875" customWidth="1"/>
    <col min="16130" max="16130" width="11.42578125" customWidth="1"/>
    <col min="16132" max="16132" width="11.42578125" customWidth="1"/>
    <col min="16133" max="16133" width="10.7109375" customWidth="1"/>
    <col min="16134" max="16134" width="13" customWidth="1"/>
  </cols>
  <sheetData>
    <row r="1" spans="1:19" x14ac:dyDescent="0.25">
      <c r="A1" s="1" t="s">
        <v>0</v>
      </c>
      <c r="B1" s="2"/>
      <c r="C1" s="2"/>
      <c r="D1" s="2"/>
    </row>
    <row r="2" spans="1:19" x14ac:dyDescent="0.25">
      <c r="A2" t="s">
        <v>22</v>
      </c>
      <c r="B2" t="s">
        <v>23</v>
      </c>
      <c r="C2" t="s">
        <v>25</v>
      </c>
      <c r="D2" t="s">
        <v>9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t="s">
        <v>38</v>
      </c>
      <c r="R2" t="s">
        <v>39</v>
      </c>
      <c r="S2" t="s">
        <v>24</v>
      </c>
    </row>
    <row r="3" spans="1:19" x14ac:dyDescent="0.25">
      <c r="A3">
        <v>2</v>
      </c>
      <c r="B3" t="s">
        <v>40</v>
      </c>
      <c r="C3">
        <v>33.822159999999997</v>
      </c>
      <c r="D3">
        <v>0.27681</v>
      </c>
      <c r="E3">
        <v>1.5139E-2</v>
      </c>
      <c r="F3">
        <v>53.693980000000003</v>
      </c>
      <c r="G3">
        <v>0.100531</v>
      </c>
      <c r="H3">
        <v>2.410701</v>
      </c>
      <c r="I3">
        <v>2.8889459999999998</v>
      </c>
      <c r="J3">
        <v>0.91776999999999997</v>
      </c>
      <c r="K3">
        <v>0.110031</v>
      </c>
      <c r="L3">
        <v>1.2008319999999999</v>
      </c>
      <c r="M3">
        <v>0.37354999999999999</v>
      </c>
      <c r="N3">
        <v>1.689883</v>
      </c>
      <c r="O3">
        <v>8.1906999999999994E-2</v>
      </c>
      <c r="P3">
        <v>0.54593199999999997</v>
      </c>
      <c r="Q3">
        <v>4.4468000000000001E-2</v>
      </c>
      <c r="R3">
        <v>4.3027999999999997E-2</v>
      </c>
      <c r="S3">
        <v>98.21566</v>
      </c>
    </row>
    <row r="4" spans="1:19" x14ac:dyDescent="0.25">
      <c r="A4">
        <v>3</v>
      </c>
      <c r="B4" t="s">
        <v>40</v>
      </c>
      <c r="C4">
        <v>30.516570000000002</v>
      </c>
      <c r="D4">
        <v>0.25903999999999999</v>
      </c>
      <c r="E4">
        <v>0.21339900000000001</v>
      </c>
      <c r="F4">
        <v>47.697299999999998</v>
      </c>
      <c r="G4">
        <v>7.4878E-2</v>
      </c>
      <c r="H4">
        <v>2.2146300000000001</v>
      </c>
      <c r="I4">
        <v>2.7233350000000001</v>
      </c>
      <c r="J4">
        <v>0.725522</v>
      </c>
      <c r="K4">
        <v>0.13869899999999999</v>
      </c>
      <c r="L4">
        <v>1.0370820000000001</v>
      </c>
      <c r="M4">
        <v>0.35787600000000003</v>
      </c>
      <c r="N4">
        <v>1.806945</v>
      </c>
      <c r="O4">
        <v>0.11206000000000001</v>
      </c>
      <c r="P4">
        <v>0.59090799999999999</v>
      </c>
      <c r="Q4">
        <v>0.21673400000000001</v>
      </c>
      <c r="R4">
        <v>0.636795</v>
      </c>
      <c r="S4">
        <v>89.321780000000004</v>
      </c>
    </row>
    <row r="5" spans="1:19" x14ac:dyDescent="0.25">
      <c r="A5">
        <v>4</v>
      </c>
      <c r="B5" t="s">
        <v>40</v>
      </c>
      <c r="C5">
        <v>32.173139999999997</v>
      </c>
      <c r="D5">
        <v>0.31021700000000002</v>
      </c>
      <c r="E5">
        <v>1.4E-5</v>
      </c>
      <c r="F5">
        <v>51.607599999999998</v>
      </c>
      <c r="G5">
        <v>0.13830100000000001</v>
      </c>
      <c r="H5">
        <v>2.3648850000000001</v>
      </c>
      <c r="I5">
        <v>2.794038</v>
      </c>
      <c r="J5">
        <v>0.98630099999999998</v>
      </c>
      <c r="K5">
        <v>0.113411</v>
      </c>
      <c r="L5">
        <v>0.98905100000000001</v>
      </c>
      <c r="M5">
        <v>0.330461</v>
      </c>
      <c r="N5">
        <v>1.5023120000000001</v>
      </c>
      <c r="O5">
        <v>7.3342000000000004E-2</v>
      </c>
      <c r="P5">
        <v>0.61433400000000005</v>
      </c>
      <c r="Q5">
        <v>5.7245999999999998E-2</v>
      </c>
      <c r="R5">
        <v>4.7495000000000002E-2</v>
      </c>
      <c r="S5">
        <v>94.102140000000006</v>
      </c>
    </row>
    <row r="6" spans="1:19" x14ac:dyDescent="0.25">
      <c r="A6">
        <v>5</v>
      </c>
      <c r="B6" t="s">
        <v>40</v>
      </c>
      <c r="C6">
        <v>30.39076</v>
      </c>
      <c r="D6">
        <v>0.20261899999999999</v>
      </c>
      <c r="E6">
        <v>1.018038</v>
      </c>
      <c r="F6">
        <v>44.56474</v>
      </c>
      <c r="G6">
        <v>0.27134599999999998</v>
      </c>
      <c r="H6">
        <v>3.0985619999999998</v>
      </c>
      <c r="I6">
        <v>3.6580819999999998</v>
      </c>
      <c r="J6">
        <v>1.0339039999999999</v>
      </c>
      <c r="K6">
        <v>0.13553100000000001</v>
      </c>
      <c r="L6">
        <v>2.0270769999999998</v>
      </c>
      <c r="M6">
        <v>0.46439900000000001</v>
      </c>
      <c r="N6">
        <v>2.0052469999999998</v>
      </c>
      <c r="O6">
        <v>0.111633</v>
      </c>
      <c r="P6">
        <v>0.42736099999999999</v>
      </c>
      <c r="Q6">
        <v>2.7392E-2</v>
      </c>
      <c r="R6">
        <v>2.7264E-2</v>
      </c>
      <c r="S6">
        <v>89.46396</v>
      </c>
    </row>
    <row r="7" spans="1:19" x14ac:dyDescent="0.25">
      <c r="A7">
        <v>6</v>
      </c>
      <c r="B7" t="s">
        <v>40</v>
      </c>
      <c r="C7">
        <v>31.537120000000002</v>
      </c>
      <c r="D7">
        <v>0.25858399999999998</v>
      </c>
      <c r="E7">
        <v>0.34323799999999999</v>
      </c>
      <c r="F7">
        <v>51.078180000000003</v>
      </c>
      <c r="G7">
        <v>9.5632999999999996E-2</v>
      </c>
      <c r="H7">
        <v>2.2758340000000001</v>
      </c>
      <c r="I7">
        <v>2.734715</v>
      </c>
      <c r="J7">
        <v>0.81396599999999997</v>
      </c>
      <c r="K7">
        <v>0.10036399999999999</v>
      </c>
      <c r="L7">
        <v>1.0442130000000001</v>
      </c>
      <c r="M7">
        <v>0.34361900000000001</v>
      </c>
      <c r="N7">
        <v>1.7499180000000001</v>
      </c>
      <c r="O7">
        <v>9.9664000000000003E-2</v>
      </c>
      <c r="P7">
        <v>0.53215199999999996</v>
      </c>
      <c r="Q7">
        <v>4.4222999999999998E-2</v>
      </c>
      <c r="R7">
        <v>0.38520399999999999</v>
      </c>
      <c r="S7">
        <v>93.436639999999997</v>
      </c>
    </row>
    <row r="8" spans="1:19" x14ac:dyDescent="0.25">
      <c r="A8">
        <v>7</v>
      </c>
      <c r="B8" t="s">
        <v>40</v>
      </c>
      <c r="C8">
        <v>33.465629999999997</v>
      </c>
      <c r="D8">
        <v>0.37634699999999999</v>
      </c>
      <c r="E8">
        <v>0.82292100000000001</v>
      </c>
      <c r="F8">
        <v>54.993850000000002</v>
      </c>
      <c r="G8">
        <v>0.103355</v>
      </c>
      <c r="H8">
        <v>2.332592</v>
      </c>
      <c r="I8">
        <v>2.7954439999999998</v>
      </c>
      <c r="J8">
        <v>0.86191899999999999</v>
      </c>
      <c r="K8">
        <v>4.8691999999999999E-2</v>
      </c>
      <c r="L8">
        <v>1.1461460000000001</v>
      </c>
      <c r="M8">
        <v>0.38542999999999999</v>
      </c>
      <c r="N8">
        <v>1.48996</v>
      </c>
      <c r="O8">
        <v>2.7746E-2</v>
      </c>
      <c r="P8">
        <v>0.52024700000000001</v>
      </c>
      <c r="Q8">
        <v>6.4069000000000001E-2</v>
      </c>
      <c r="R8">
        <v>2.0747000000000002E-2</v>
      </c>
      <c r="S8">
        <v>99.455089999999998</v>
      </c>
    </row>
    <row r="9" spans="1:19" x14ac:dyDescent="0.25">
      <c r="A9">
        <v>8</v>
      </c>
      <c r="B9" t="s">
        <v>40</v>
      </c>
      <c r="C9">
        <v>31.24905</v>
      </c>
      <c r="D9">
        <v>0.26433200000000001</v>
      </c>
      <c r="E9">
        <v>4.2771999999999998E-2</v>
      </c>
      <c r="F9">
        <v>49.58173</v>
      </c>
      <c r="G9">
        <v>7.6840000000000006E-2</v>
      </c>
      <c r="H9">
        <v>2.267039</v>
      </c>
      <c r="I9">
        <v>2.8194119999999998</v>
      </c>
      <c r="J9">
        <v>0.78693900000000006</v>
      </c>
      <c r="K9">
        <v>0.11638999999999999</v>
      </c>
      <c r="L9">
        <v>1.073083</v>
      </c>
      <c r="M9">
        <v>0.33949699999999999</v>
      </c>
      <c r="N9">
        <v>1.8142050000000001</v>
      </c>
      <c r="O9">
        <v>8.9772000000000005E-2</v>
      </c>
      <c r="P9">
        <v>0.60017399999999999</v>
      </c>
      <c r="Q9">
        <v>0.101434</v>
      </c>
      <c r="R9">
        <v>0.192492</v>
      </c>
      <c r="S9">
        <v>91.41516</v>
      </c>
    </row>
    <row r="10" spans="1:19" x14ac:dyDescent="0.25">
      <c r="A10">
        <v>9</v>
      </c>
      <c r="B10" t="s">
        <v>40</v>
      </c>
      <c r="C10">
        <v>32.786230000000003</v>
      </c>
      <c r="D10">
        <v>0.24124899999999999</v>
      </c>
      <c r="E10">
        <v>0.40779199999999999</v>
      </c>
      <c r="F10">
        <v>51.428600000000003</v>
      </c>
      <c r="G10">
        <v>0.16027</v>
      </c>
      <c r="H10">
        <v>2.2827120000000001</v>
      </c>
      <c r="I10">
        <v>2.86917</v>
      </c>
      <c r="J10">
        <v>0.86043999999999998</v>
      </c>
      <c r="K10">
        <v>0.142899</v>
      </c>
      <c r="L10">
        <v>1.185147</v>
      </c>
      <c r="M10">
        <v>0.310834</v>
      </c>
      <c r="N10">
        <v>1.925727</v>
      </c>
      <c r="O10">
        <v>9.5832000000000001E-2</v>
      </c>
      <c r="P10">
        <v>0.57012700000000005</v>
      </c>
      <c r="Q10">
        <v>0.172706</v>
      </c>
      <c r="R10">
        <v>0.87812900000000005</v>
      </c>
      <c r="S10">
        <v>96.317859999999996</v>
      </c>
    </row>
    <row r="11" spans="1:19" x14ac:dyDescent="0.25">
      <c r="A11">
        <v>10</v>
      </c>
      <c r="B11" t="s">
        <v>40</v>
      </c>
      <c r="C11">
        <v>32.040640000000003</v>
      </c>
      <c r="D11">
        <v>0.259687</v>
      </c>
      <c r="E11">
        <v>0.254606</v>
      </c>
      <c r="F11">
        <v>48.309570000000001</v>
      </c>
      <c r="G11">
        <v>0.131356</v>
      </c>
      <c r="H11">
        <v>2.2239949999999999</v>
      </c>
      <c r="I11">
        <v>2.8072379999999999</v>
      </c>
      <c r="J11">
        <v>0.85698099999999999</v>
      </c>
      <c r="K11">
        <v>8.8899000000000006E-2</v>
      </c>
      <c r="L11">
        <v>1.0769869999999999</v>
      </c>
      <c r="M11">
        <v>0.34149000000000002</v>
      </c>
      <c r="N11">
        <v>1.6994499999999999</v>
      </c>
      <c r="O11">
        <v>9.8840999999999998E-2</v>
      </c>
      <c r="P11">
        <v>0.48977100000000001</v>
      </c>
      <c r="Q11">
        <v>0.27471200000000001</v>
      </c>
      <c r="R11">
        <v>1.6836990000000001</v>
      </c>
      <c r="S11">
        <v>92.637919999999994</v>
      </c>
    </row>
    <row r="12" spans="1:19" x14ac:dyDescent="0.25">
      <c r="A12">
        <v>11</v>
      </c>
      <c r="B12" t="s">
        <v>40</v>
      </c>
      <c r="C12">
        <v>32.685969999999998</v>
      </c>
      <c r="D12">
        <v>0.43100300000000002</v>
      </c>
      <c r="E12">
        <v>1.6899999999999999E-4</v>
      </c>
      <c r="F12">
        <v>53.897449999999999</v>
      </c>
      <c r="G12">
        <v>4.6618E-2</v>
      </c>
      <c r="H12">
        <v>1.850017</v>
      </c>
      <c r="I12">
        <v>2.2902640000000001</v>
      </c>
      <c r="J12">
        <v>0.69506199999999996</v>
      </c>
      <c r="K12">
        <v>7.0448999999999998E-2</v>
      </c>
      <c r="L12">
        <v>0.71581399999999995</v>
      </c>
      <c r="M12">
        <v>0.294379</v>
      </c>
      <c r="N12">
        <v>1.3651709999999999</v>
      </c>
      <c r="O12">
        <v>3.9591000000000001E-2</v>
      </c>
      <c r="P12">
        <v>0.53058300000000003</v>
      </c>
      <c r="Q12">
        <v>4.4840999999999999E-2</v>
      </c>
      <c r="R12">
        <v>0.115608</v>
      </c>
      <c r="S12">
        <v>95.072999999999993</v>
      </c>
    </row>
    <row r="13" spans="1:19" x14ac:dyDescent="0.25">
      <c r="A13">
        <v>12</v>
      </c>
      <c r="B13" t="s">
        <v>40</v>
      </c>
      <c r="C13">
        <v>32.857660000000003</v>
      </c>
      <c r="D13">
        <v>0.39880100000000002</v>
      </c>
      <c r="E13">
        <v>1.4E-5</v>
      </c>
      <c r="F13">
        <v>54.979640000000003</v>
      </c>
      <c r="G13">
        <v>1.4253999999999999E-2</v>
      </c>
      <c r="H13">
        <v>1.948404</v>
      </c>
      <c r="I13">
        <v>2.36748</v>
      </c>
      <c r="J13">
        <v>0.67676400000000003</v>
      </c>
      <c r="K13">
        <v>7.9947000000000004E-2</v>
      </c>
      <c r="L13">
        <v>0.82996300000000001</v>
      </c>
      <c r="M13">
        <v>0.315938</v>
      </c>
      <c r="N13">
        <v>1.324209</v>
      </c>
      <c r="O13">
        <v>6.7343E-2</v>
      </c>
      <c r="P13">
        <v>0.59132099999999999</v>
      </c>
      <c r="Q13">
        <v>5.4991999999999999E-2</v>
      </c>
      <c r="R13">
        <v>0.22727800000000001</v>
      </c>
      <c r="S13">
        <v>96.734009999999998</v>
      </c>
    </row>
    <row r="14" spans="1:19" x14ac:dyDescent="0.25">
      <c r="A14">
        <v>13</v>
      </c>
      <c r="B14" t="s">
        <v>40</v>
      </c>
      <c r="C14">
        <v>32.51023</v>
      </c>
      <c r="D14">
        <v>0.280362</v>
      </c>
      <c r="E14">
        <v>5.8019999999999999E-3</v>
      </c>
      <c r="F14">
        <v>52.124569999999999</v>
      </c>
      <c r="G14">
        <v>0.116497</v>
      </c>
      <c r="H14">
        <v>2.4238200000000001</v>
      </c>
      <c r="I14">
        <v>2.8722430000000001</v>
      </c>
      <c r="J14">
        <v>0.87485599999999997</v>
      </c>
      <c r="K14">
        <v>0.120119</v>
      </c>
      <c r="L14">
        <v>1.1363859999999999</v>
      </c>
      <c r="M14">
        <v>0.36819800000000003</v>
      </c>
      <c r="N14">
        <v>1.702234</v>
      </c>
      <c r="O14">
        <v>0.109713</v>
      </c>
      <c r="P14">
        <v>0.35263499999999998</v>
      </c>
      <c r="Q14">
        <v>2.6443999999999999E-2</v>
      </c>
      <c r="R14">
        <v>0.18140200000000001</v>
      </c>
      <c r="S14">
        <v>95.205510000000004</v>
      </c>
    </row>
    <row r="15" spans="1:19" x14ac:dyDescent="0.25">
      <c r="A15">
        <v>14</v>
      </c>
      <c r="B15" t="s">
        <v>40</v>
      </c>
      <c r="C15">
        <v>33.801450000000003</v>
      </c>
      <c r="D15">
        <v>0.39066400000000001</v>
      </c>
      <c r="E15">
        <v>8.7187000000000001E-2</v>
      </c>
      <c r="F15">
        <v>54.543469999999999</v>
      </c>
      <c r="G15">
        <v>0.125474</v>
      </c>
      <c r="H15">
        <v>2.4092880000000001</v>
      </c>
      <c r="I15">
        <v>2.7771810000000001</v>
      </c>
      <c r="J15">
        <v>0.82137099999999996</v>
      </c>
      <c r="K15">
        <v>1.6603E-2</v>
      </c>
      <c r="L15">
        <v>1.1640470000000001</v>
      </c>
      <c r="M15">
        <v>0.39262200000000003</v>
      </c>
      <c r="N15">
        <v>1.4990779999999999</v>
      </c>
      <c r="O15">
        <v>0.104167</v>
      </c>
      <c r="P15">
        <v>0.44859599999999999</v>
      </c>
      <c r="Q15">
        <v>4.5101000000000002E-2</v>
      </c>
      <c r="R15">
        <v>9.1194999999999998E-2</v>
      </c>
      <c r="S15">
        <v>98.717500000000001</v>
      </c>
    </row>
    <row r="16" spans="1:19" x14ac:dyDescent="0.25">
      <c r="A16">
        <v>15</v>
      </c>
      <c r="B16" t="s">
        <v>40</v>
      </c>
      <c r="C16">
        <v>32.373199999999997</v>
      </c>
      <c r="D16">
        <v>0.35719200000000001</v>
      </c>
      <c r="E16">
        <v>8.9469999999999994E-2</v>
      </c>
      <c r="F16">
        <v>52.300840000000001</v>
      </c>
      <c r="G16">
        <v>0.15638299999999999</v>
      </c>
      <c r="H16">
        <v>2.4292410000000002</v>
      </c>
      <c r="I16">
        <v>2.7990789999999999</v>
      </c>
      <c r="J16">
        <v>0.88415999999999995</v>
      </c>
      <c r="K16">
        <v>3.1329000000000003E-2</v>
      </c>
      <c r="L16">
        <v>1.1083480000000001</v>
      </c>
      <c r="M16">
        <v>0.31217400000000001</v>
      </c>
      <c r="N16">
        <v>1.4200699999999999</v>
      </c>
      <c r="O16">
        <v>2.0032999999999999E-2</v>
      </c>
      <c r="P16">
        <v>0.404362</v>
      </c>
      <c r="Q16">
        <v>2.6095E-2</v>
      </c>
      <c r="R16">
        <v>7.6279E-2</v>
      </c>
      <c r="S16">
        <v>94.788259999999994</v>
      </c>
    </row>
    <row r="17" spans="1:19" x14ac:dyDescent="0.25">
      <c r="C17" s="25" t="s">
        <v>25</v>
      </c>
      <c r="D17" s="25" t="s">
        <v>9</v>
      </c>
      <c r="E17" s="25" t="s">
        <v>26</v>
      </c>
      <c r="F17" s="25" t="s">
        <v>27</v>
      </c>
      <c r="G17" s="25" t="s">
        <v>28</v>
      </c>
      <c r="H17" s="25" t="s">
        <v>29</v>
      </c>
      <c r="I17" s="25" t="s">
        <v>30</v>
      </c>
      <c r="J17" s="25" t="s">
        <v>31</v>
      </c>
      <c r="K17" s="25" t="s">
        <v>32</v>
      </c>
      <c r="L17" s="25" t="s">
        <v>33</v>
      </c>
      <c r="M17" s="25" t="s">
        <v>34</v>
      </c>
      <c r="N17" s="25" t="s">
        <v>35</v>
      </c>
      <c r="O17" s="25" t="s">
        <v>36</v>
      </c>
      <c r="P17" s="25" t="s">
        <v>37</v>
      </c>
      <c r="Q17" s="25" t="s">
        <v>38</v>
      </c>
      <c r="R17" s="25" t="s">
        <v>39</v>
      </c>
      <c r="S17" t="s">
        <v>24</v>
      </c>
    </row>
    <row r="18" spans="1:19" x14ac:dyDescent="0.25">
      <c r="B18" t="s">
        <v>42</v>
      </c>
      <c r="C18">
        <f>AVERAGE(C3:C16)</f>
        <v>32.300700714285718</v>
      </c>
      <c r="D18">
        <f>AVERAGE(D3:D16)</f>
        <v>0.30763621428571436</v>
      </c>
      <c r="E18">
        <f>AVERAGE(E3:E16)</f>
        <v>0.23575435714285714</v>
      </c>
      <c r="F18">
        <f>AVERAGE(F3:F16)</f>
        <v>51.48582285714285</v>
      </c>
      <c r="G18">
        <f>AVERAGE(G3:G16)</f>
        <v>0.115124</v>
      </c>
      <c r="H18">
        <f>AVERAGE(H3:H16)</f>
        <v>2.3236942857142857</v>
      </c>
      <c r="I18">
        <f>AVERAGE(I3:I16)</f>
        <v>2.7997590714285714</v>
      </c>
      <c r="J18">
        <f>AVERAGE(J3:J16)</f>
        <v>0.84256821428571416</v>
      </c>
      <c r="K18">
        <f>AVERAGE(K3:K16)</f>
        <v>9.3811642857142843E-2</v>
      </c>
      <c r="L18">
        <f>AVERAGE(L3:L16)</f>
        <v>1.1238697142857141</v>
      </c>
      <c r="M18">
        <f>AVERAGE(M3:M16)</f>
        <v>0.35217621428571427</v>
      </c>
      <c r="N18">
        <f>AVERAGE(N3:N16)</f>
        <v>1.6424577857142855</v>
      </c>
      <c r="O18">
        <f>AVERAGE(O3:O16)</f>
        <v>8.0831714285714271E-2</v>
      </c>
      <c r="P18">
        <f>AVERAGE(P3:P16)</f>
        <v>0.5156073571428571</v>
      </c>
      <c r="Q18">
        <f>AVERAGE(Q3:Q16)</f>
        <v>8.5746928571428557E-2</v>
      </c>
      <c r="R18">
        <f>AVERAGE(R3:R16)</f>
        <v>0.32904392857142861</v>
      </c>
      <c r="S18">
        <f>AVERAGE(S3:S16)</f>
        <v>94.634606428571416</v>
      </c>
    </row>
    <row r="19" spans="1:19" x14ac:dyDescent="0.25">
      <c r="B19" t="s">
        <v>43</v>
      </c>
      <c r="C19">
        <f>STDEVP(C3:C16)</f>
        <v>1.0444275404632244</v>
      </c>
      <c r="D19">
        <f>STDEVP(D3:D16)</f>
        <v>6.744294586768261E-2</v>
      </c>
      <c r="E19">
        <f>STDEVP(E3:E16)</f>
        <v>0.31025881737156319</v>
      </c>
      <c r="F19">
        <f>STDEVP(F3:F16)</f>
        <v>2.9493231065411525</v>
      </c>
      <c r="G19">
        <f>STDEVP(G3:G16)</f>
        <v>5.8395227704961347E-2</v>
      </c>
      <c r="H19">
        <f>STDEVP(H3:H16)</f>
        <v>0.27156759883957171</v>
      </c>
      <c r="I19">
        <f>STDEVP(I3:I16)</f>
        <v>0.29426299005832807</v>
      </c>
      <c r="J19">
        <f>STDEVP(J3:J16)</f>
        <v>9.7800350558953864E-2</v>
      </c>
      <c r="K19">
        <f>STDEVP(K3:K16)</f>
        <v>3.8470912972580713E-2</v>
      </c>
      <c r="L19">
        <f>STDEVP(L3:L16)</f>
        <v>0.28255098344785001</v>
      </c>
      <c r="M19">
        <f>STDEVP(M3:M16)</f>
        <v>4.2143012852799158E-2</v>
      </c>
      <c r="N19">
        <f>STDEVP(N3:N16)</f>
        <v>0.20355931483026921</v>
      </c>
      <c r="O19">
        <f>STDEVP(O3:O16)</f>
        <v>3.01674926734736E-2</v>
      </c>
      <c r="P19">
        <f>STDEVP(P3:P16)</f>
        <v>7.7732914512824977E-2</v>
      </c>
      <c r="Q19">
        <f>STDEVP(Q3:Q16)</f>
        <v>7.5656902839127529E-2</v>
      </c>
      <c r="R19">
        <f>STDEVP(R3:R16)</f>
        <v>0.44709063285894196</v>
      </c>
      <c r="S19">
        <f>STDEVP(S3:S16)</f>
        <v>3.0653074751823293</v>
      </c>
    </row>
    <row r="20" spans="1:19" x14ac:dyDescent="0.25">
      <c r="A20" s="3"/>
      <c r="C20">
        <f>C19/C18</f>
        <v>3.2334516507912865E-2</v>
      </c>
      <c r="D20">
        <f t="shared" ref="D20:S20" si="0">D19/D18</f>
        <v>0.21922954039814566</v>
      </c>
      <c r="E20">
        <f t="shared" si="0"/>
        <v>1.3160258038563397</v>
      </c>
      <c r="F20">
        <f t="shared" si="0"/>
        <v>5.7284179272507833E-2</v>
      </c>
      <c r="G20">
        <f t="shared" si="0"/>
        <v>0.50723765422467382</v>
      </c>
      <c r="H20">
        <f t="shared" si="0"/>
        <v>0.1168689016060019</v>
      </c>
      <c r="I20">
        <f t="shared" si="0"/>
        <v>0.10510296870229657</v>
      </c>
      <c r="J20">
        <f t="shared" si="0"/>
        <v>0.11607410403187825</v>
      </c>
      <c r="K20">
        <f t="shared" si="0"/>
        <v>0.41008676323006665</v>
      </c>
      <c r="L20">
        <f t="shared" si="0"/>
        <v>0.25140901997472892</v>
      </c>
      <c r="M20">
        <f t="shared" si="0"/>
        <v>0.1196645632024691</v>
      </c>
      <c r="N20">
        <f t="shared" si="0"/>
        <v>0.12393579707240004</v>
      </c>
      <c r="O20">
        <f t="shared" si="0"/>
        <v>0.37321357019401019</v>
      </c>
      <c r="P20">
        <f t="shared" si="0"/>
        <v>0.15075990176627338</v>
      </c>
      <c r="Q20">
        <f t="shared" si="0"/>
        <v>0.88232784660157393</v>
      </c>
      <c r="R20">
        <f t="shared" si="0"/>
        <v>1.3587566705759406</v>
      </c>
      <c r="S20">
        <f t="shared" si="0"/>
        <v>3.2390978214676375E-2</v>
      </c>
    </row>
    <row r="21" spans="1:19" x14ac:dyDescent="0.25">
      <c r="A21" s="3"/>
    </row>
    <row r="22" spans="1:19" x14ac:dyDescent="0.25">
      <c r="A22" s="4" t="s">
        <v>59</v>
      </c>
      <c r="B22" s="5"/>
      <c r="C22" s="5"/>
      <c r="D22" s="5"/>
    </row>
    <row r="24" spans="1:19" ht="18.75" thickBot="1" x14ac:dyDescent="0.4">
      <c r="A24" s="6" t="s">
        <v>1</v>
      </c>
      <c r="B24" s="6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J24" t="s">
        <v>60</v>
      </c>
    </row>
    <row r="25" spans="1:19" x14ac:dyDescent="0.25">
      <c r="A25" s="27" t="s">
        <v>57</v>
      </c>
      <c r="B25" s="7">
        <f>Q18</f>
        <v>8.5746928571428557E-2</v>
      </c>
      <c r="C25" s="8">
        <v>60.08</v>
      </c>
      <c r="D25" s="7">
        <f t="shared" ref="D25:D44" si="1">B25/C25</f>
        <v>1.4272125261556019E-3</v>
      </c>
      <c r="E25" s="7">
        <f t="shared" ref="E25" si="2">2*D25</f>
        <v>2.8544250523112038E-3</v>
      </c>
      <c r="F25" s="7">
        <f>E25*$D$54</f>
        <v>5.8527369966077979E-3</v>
      </c>
      <c r="G25" s="8">
        <f t="shared" ref="G25" si="3">F25/2</f>
        <v>2.9263684983038989E-3</v>
      </c>
    </row>
    <row r="26" spans="1:19" x14ac:dyDescent="0.25">
      <c r="A26" s="24" t="s">
        <v>58</v>
      </c>
      <c r="B26" s="7">
        <f>R18</f>
        <v>0.32904392857142861</v>
      </c>
      <c r="C26" s="10">
        <v>101.94</v>
      </c>
      <c r="D26" s="9">
        <f t="shared" si="1"/>
        <v>3.2278195857507221E-3</v>
      </c>
      <c r="E26" s="9">
        <f>3*D26</f>
        <v>9.6834587572521662E-3</v>
      </c>
      <c r="F26" s="7">
        <f>E26*$D$54</f>
        <v>1.9855044811145584E-2</v>
      </c>
      <c r="G26" s="11">
        <f t="shared" ref="G26:G37" si="4">F26*2/3</f>
        <v>1.3236696540763723E-2</v>
      </c>
      <c r="J26" s="28" t="s">
        <v>62</v>
      </c>
      <c r="K26" s="17">
        <f>SUM(G27:G28,G31,G32,G33,G34,G35,G36,G37,G39)</f>
        <v>1.0486468646908071</v>
      </c>
    </row>
    <row r="27" spans="1:19" x14ac:dyDescent="0.25">
      <c r="A27" s="24" t="s">
        <v>45</v>
      </c>
      <c r="B27" s="7">
        <f>E18</f>
        <v>0.23575435714285714</v>
      </c>
      <c r="C27" s="10">
        <v>159.69</v>
      </c>
      <c r="D27" s="9">
        <f t="shared" si="1"/>
        <v>1.4763251120474491E-3</v>
      </c>
      <c r="E27" s="9">
        <f>3*D27</f>
        <v>4.4289753361423474E-3</v>
      </c>
      <c r="F27" s="7">
        <f>E27*$D$54</f>
        <v>9.0812080653213337E-3</v>
      </c>
      <c r="G27" s="11">
        <f t="shared" si="4"/>
        <v>6.0541387102142222E-3</v>
      </c>
      <c r="J27" s="28" t="s">
        <v>61</v>
      </c>
      <c r="K27" s="17">
        <f>G42+G26</f>
        <v>0.94644265469699818</v>
      </c>
    </row>
    <row r="28" spans="1:19" x14ac:dyDescent="0.25">
      <c r="A28" s="26" t="s">
        <v>46</v>
      </c>
      <c r="B28" s="7">
        <f>F18</f>
        <v>51.48582285714285</v>
      </c>
      <c r="C28" s="10">
        <v>227.8082</v>
      </c>
      <c r="D28" s="9">
        <f t="shared" si="1"/>
        <v>0.2260051343943846</v>
      </c>
      <c r="E28" s="9">
        <f t="shared" ref="E28:E37" si="5">D28*3</f>
        <v>0.67801540318315379</v>
      </c>
      <c r="F28" s="7">
        <f>E28*$D$54</f>
        <v>1.3902084524051321</v>
      </c>
      <c r="G28" s="10">
        <f t="shared" si="4"/>
        <v>0.92680563493675472</v>
      </c>
      <c r="J28" s="28" t="s">
        <v>63</v>
      </c>
      <c r="K28">
        <f>G40/2</f>
        <v>0.56908364202790229</v>
      </c>
    </row>
    <row r="29" spans="1:19" x14ac:dyDescent="0.25">
      <c r="A29" s="26" t="s">
        <v>51</v>
      </c>
      <c r="B29" s="7">
        <f>K18</f>
        <v>9.3811642857142843E-2</v>
      </c>
      <c r="C29" s="10">
        <v>348.69819999999999</v>
      </c>
      <c r="D29" s="9">
        <f t="shared" si="1"/>
        <v>2.6903391774647204E-4</v>
      </c>
      <c r="E29" s="9">
        <f t="shared" si="5"/>
        <v>8.0710175323941611E-4</v>
      </c>
      <c r="F29" s="7">
        <f>E29*$D$54</f>
        <v>1.6548881840097937E-3</v>
      </c>
      <c r="G29" s="10">
        <f t="shared" si="4"/>
        <v>1.1032587893398625E-3</v>
      </c>
    </row>
    <row r="30" spans="1:19" ht="18.75" x14ac:dyDescent="0.25">
      <c r="A30" s="26" t="s">
        <v>55</v>
      </c>
      <c r="B30" s="7">
        <f>O18</f>
        <v>8.0831714285714271E-2</v>
      </c>
      <c r="C30" s="10">
        <f>(151.96*2)+(15.9999*3)</f>
        <v>351.91970000000003</v>
      </c>
      <c r="D30" s="9">
        <f t="shared" si="1"/>
        <v>2.2968794951153419E-4</v>
      </c>
      <c r="E30" s="9">
        <f t="shared" si="5"/>
        <v>6.8906384853460257E-4</v>
      </c>
      <c r="F30" s="7">
        <f>E30*$D$54</f>
        <v>1.4128622771433456E-3</v>
      </c>
      <c r="G30" s="10">
        <f t="shared" si="4"/>
        <v>9.4190818476223034E-4</v>
      </c>
      <c r="I30" s="29" t="s">
        <v>64</v>
      </c>
    </row>
    <row r="31" spans="1:19" x14ac:dyDescent="0.25">
      <c r="A31" s="26" t="s">
        <v>54</v>
      </c>
      <c r="B31" s="7">
        <f>N18</f>
        <v>1.6424577857142855</v>
      </c>
      <c r="C31" s="10">
        <v>362.4982</v>
      </c>
      <c r="D31" s="9">
        <f t="shared" si="1"/>
        <v>4.5309405280199609E-3</v>
      </c>
      <c r="E31" s="9">
        <f t="shared" si="5"/>
        <v>1.3592821584059882E-2</v>
      </c>
      <c r="F31" s="7">
        <f>E31*$D$54</f>
        <v>2.7870835042209677E-2</v>
      </c>
      <c r="G31" s="11">
        <f t="shared" si="4"/>
        <v>1.858055669480645E-2</v>
      </c>
    </row>
    <row r="32" spans="1:19" x14ac:dyDescent="0.25">
      <c r="A32" s="26" t="s">
        <v>53</v>
      </c>
      <c r="B32" s="7">
        <f>M18</f>
        <v>0.35217621428571427</v>
      </c>
      <c r="C32" s="10">
        <f>(15.999*3)+(2*158.93)</f>
        <v>365.85700000000003</v>
      </c>
      <c r="D32" s="9">
        <f t="shared" si="1"/>
        <v>9.6260619391104788E-4</v>
      </c>
      <c r="E32" s="9">
        <f t="shared" si="5"/>
        <v>2.8878185817331438E-3</v>
      </c>
      <c r="F32" s="7">
        <f>E32*$D$54</f>
        <v>5.9212073685788015E-3</v>
      </c>
      <c r="G32" s="10">
        <f t="shared" si="4"/>
        <v>3.9474715790525344E-3</v>
      </c>
    </row>
    <row r="33" spans="1:7" x14ac:dyDescent="0.25">
      <c r="A33" s="26" t="s">
        <v>49</v>
      </c>
      <c r="B33" s="7">
        <f>I18</f>
        <v>2.7997590714285714</v>
      </c>
      <c r="C33" s="10">
        <f>(15.999*3)+(2*162.5)</f>
        <v>372.99700000000001</v>
      </c>
      <c r="D33" s="9">
        <f t="shared" si="1"/>
        <v>7.5061168626787116E-3</v>
      </c>
      <c r="E33" s="9">
        <f t="shared" si="5"/>
        <v>2.2518350588036133E-2</v>
      </c>
      <c r="F33" s="7">
        <f>E33*$D$54</f>
        <v>4.6171814349258031E-2</v>
      </c>
      <c r="G33" s="10">
        <f t="shared" si="4"/>
        <v>3.0781209566172019E-2</v>
      </c>
    </row>
    <row r="34" spans="1:7" x14ac:dyDescent="0.25">
      <c r="A34" s="26" t="s">
        <v>50</v>
      </c>
      <c r="B34" s="7">
        <f>J18</f>
        <v>0.84256821428571416</v>
      </c>
      <c r="C34" s="10">
        <f>(15.999*3)+(2*164.93)</f>
        <v>377.85700000000003</v>
      </c>
      <c r="D34" s="9">
        <f t="shared" si="1"/>
        <v>2.2298600112892288E-3</v>
      </c>
      <c r="E34" s="9">
        <f t="shared" si="5"/>
        <v>6.689580033867687E-3</v>
      </c>
      <c r="F34" s="7">
        <f>E34*$D$54</f>
        <v>1.3716370841225952E-2</v>
      </c>
      <c r="G34" s="11">
        <f t="shared" si="4"/>
        <v>9.1442472274839686E-3</v>
      </c>
    </row>
    <row r="35" spans="1:7" x14ac:dyDescent="0.25">
      <c r="A35" s="26" t="s">
        <v>48</v>
      </c>
      <c r="B35" s="7">
        <f>H18</f>
        <v>2.3236942857142857</v>
      </c>
      <c r="C35" s="10">
        <f>(15.999*3)+(2*167.26)</f>
        <v>382.517</v>
      </c>
      <c r="D35" s="9">
        <f t="shared" si="1"/>
        <v>6.0747477516405433E-3</v>
      </c>
      <c r="E35" s="9">
        <f t="shared" si="5"/>
        <v>1.822424325492163E-2</v>
      </c>
      <c r="F35" s="7">
        <f>E35*$D$54</f>
        <v>3.7367140765141783E-2</v>
      </c>
      <c r="G35" s="11">
        <f t="shared" si="4"/>
        <v>2.4911427176761189E-2</v>
      </c>
    </row>
    <row r="36" spans="1:7" x14ac:dyDescent="0.25">
      <c r="A36" s="26" t="s">
        <v>56</v>
      </c>
      <c r="B36" s="7">
        <f>P18</f>
        <v>0.5156073571428571</v>
      </c>
      <c r="C36" s="10">
        <f>(15.999*3)+(2*168.93)</f>
        <v>385.85700000000003</v>
      </c>
      <c r="D36" s="9">
        <f t="shared" si="1"/>
        <v>1.336265396618066E-3</v>
      </c>
      <c r="E36" s="9">
        <f t="shared" si="5"/>
        <v>4.0087961898541977E-3</v>
      </c>
      <c r="F36" s="7">
        <f>E36*$D$54</f>
        <v>8.2196692301389068E-3</v>
      </c>
      <c r="G36" s="11">
        <f t="shared" si="4"/>
        <v>5.4797794867592715E-3</v>
      </c>
    </row>
    <row r="37" spans="1:7" x14ac:dyDescent="0.25">
      <c r="A37" s="26" t="s">
        <v>52</v>
      </c>
      <c r="B37" s="7">
        <f>L18</f>
        <v>1.1238697142857141</v>
      </c>
      <c r="C37" s="10">
        <f>(15.999*3)+(2*173.05)</f>
        <v>394.09700000000004</v>
      </c>
      <c r="D37" s="9">
        <f t="shared" si="1"/>
        <v>2.8517591209415803E-3</v>
      </c>
      <c r="E37" s="9">
        <f t="shared" si="5"/>
        <v>8.5552773628247408E-3</v>
      </c>
      <c r="F37" s="7">
        <f>E37*$D$54</f>
        <v>1.7541812245903201E-2</v>
      </c>
      <c r="G37" s="11">
        <f t="shared" si="4"/>
        <v>1.16945414972688E-2</v>
      </c>
    </row>
    <row r="38" spans="1:7" x14ac:dyDescent="0.25">
      <c r="A38" s="26" t="s">
        <v>47</v>
      </c>
      <c r="B38" s="7">
        <f>G18</f>
        <v>0.115124</v>
      </c>
      <c r="C38" s="10">
        <f>(15.999*3)+(2*174.97)</f>
        <v>397.93700000000001</v>
      </c>
      <c r="D38" s="9">
        <f>B38/C38</f>
        <v>2.8930207545415482E-4</v>
      </c>
      <c r="E38" s="9">
        <f>D38*3</f>
        <v>8.6790622636246447E-4</v>
      </c>
      <c r="F38" s="7">
        <f>E38*$D$54</f>
        <v>1.7795621841620705E-3</v>
      </c>
      <c r="G38" s="10">
        <f>F38*2/3</f>
        <v>1.1863747894413803E-3</v>
      </c>
    </row>
    <row r="39" spans="1:7" x14ac:dyDescent="0.25">
      <c r="A39" s="24" t="s">
        <v>9</v>
      </c>
      <c r="B39" s="7">
        <f>D18</f>
        <v>0.30763621428571436</v>
      </c>
      <c r="C39" s="13">
        <v>56.08</v>
      </c>
      <c r="D39" s="9">
        <f t="shared" si="1"/>
        <v>5.485667159160385E-3</v>
      </c>
      <c r="E39" s="9">
        <f t="shared" ref="E39:E41" si="6">D39*1</f>
        <v>5.485667159160385E-3</v>
      </c>
      <c r="F39" s="7">
        <f>E39*$D$54</f>
        <v>1.1247857815533916E-2</v>
      </c>
      <c r="G39" s="11">
        <f t="shared" ref="G39" si="7">F39</f>
        <v>1.1247857815533916E-2</v>
      </c>
    </row>
    <row r="40" spans="1:7" ht="15.75" x14ac:dyDescent="0.3">
      <c r="A40" s="9" t="s">
        <v>10</v>
      </c>
      <c r="B40" s="7">
        <v>5</v>
      </c>
      <c r="C40" s="13">
        <v>18.015000000000001</v>
      </c>
      <c r="D40" s="9">
        <f t="shared" si="1"/>
        <v>0.2775464890369137</v>
      </c>
      <c r="E40" s="9">
        <f t="shared" si="6"/>
        <v>0.2775464890369137</v>
      </c>
      <c r="F40" s="7">
        <f>E40*$D$54</f>
        <v>0.56908364202790229</v>
      </c>
      <c r="G40" s="10">
        <f t="shared" ref="G40" si="8">2*F40</f>
        <v>1.1381672840558046</v>
      </c>
    </row>
    <row r="41" spans="1:7" ht="15.75" x14ac:dyDescent="0.3">
      <c r="A41" s="12" t="s">
        <v>11</v>
      </c>
      <c r="B41" s="7">
        <v>0</v>
      </c>
      <c r="C41" s="13"/>
      <c r="D41" s="9"/>
      <c r="E41" s="9">
        <f t="shared" si="6"/>
        <v>0</v>
      </c>
      <c r="F41" s="9"/>
      <c r="G41" s="10"/>
    </row>
    <row r="42" spans="1:7" x14ac:dyDescent="0.25">
      <c r="A42" s="24" t="s">
        <v>44</v>
      </c>
      <c r="B42" s="7">
        <f>C18</f>
        <v>32.300700714285718</v>
      </c>
      <c r="C42" s="10">
        <v>141.94</v>
      </c>
      <c r="D42" s="9">
        <f t="shared" si="1"/>
        <v>0.22756587793635141</v>
      </c>
      <c r="E42" s="9">
        <f>5*D42</f>
        <v>1.1378293896817571</v>
      </c>
      <c r="F42" s="7">
        <f>E42*$D$54</f>
        <v>2.333014895390586</v>
      </c>
      <c r="G42" s="11">
        <f>F42*2/5</f>
        <v>0.93320595815623442</v>
      </c>
    </row>
    <row r="43" spans="1:7" x14ac:dyDescent="0.25">
      <c r="A43" s="9" t="s">
        <v>12</v>
      </c>
      <c r="B43" s="7">
        <v>0</v>
      </c>
      <c r="C43" s="13">
        <v>35.453000000000003</v>
      </c>
      <c r="D43" s="9">
        <f t="shared" si="1"/>
        <v>0</v>
      </c>
      <c r="E43" s="9">
        <f>D43*1</f>
        <v>0</v>
      </c>
      <c r="F43" s="7">
        <f>E43*$D$54</f>
        <v>0</v>
      </c>
      <c r="G43" s="10">
        <f>F43</f>
        <v>0</v>
      </c>
    </row>
    <row r="44" spans="1:7" x14ac:dyDescent="0.25">
      <c r="A44" s="9" t="s">
        <v>13</v>
      </c>
      <c r="B44" s="7">
        <v>0</v>
      </c>
      <c r="C44" s="13">
        <v>18.998403</v>
      </c>
      <c r="D44" s="9">
        <f t="shared" si="1"/>
        <v>0</v>
      </c>
      <c r="E44" s="9">
        <f>D44*1</f>
        <v>0</v>
      </c>
      <c r="F44" s="7">
        <f>E44*$D$54</f>
        <v>0</v>
      </c>
      <c r="G44" s="10">
        <f>F44</f>
        <v>0</v>
      </c>
    </row>
    <row r="45" spans="1:7" x14ac:dyDescent="0.25">
      <c r="A45" s="14" t="s">
        <v>14</v>
      </c>
      <c r="B45" s="15">
        <f>SUM(B25:B44)</f>
        <v>99.634604999999993</v>
      </c>
      <c r="E45">
        <f>SUM(E25:E44)</f>
        <v>2.1946847676301244</v>
      </c>
    </row>
    <row r="46" spans="1:7" x14ac:dyDescent="0.25">
      <c r="A46" s="16" t="s">
        <v>15</v>
      </c>
      <c r="B46" s="17">
        <f>($B44*15.9995)/(2*18.998403)+(B43*15.9994)/(2*35.453)</f>
        <v>0</v>
      </c>
      <c r="E46">
        <f>0.5*(E43+E44)</f>
        <v>0</v>
      </c>
    </row>
    <row r="47" spans="1:7" x14ac:dyDescent="0.25">
      <c r="B47" s="17">
        <f>B45-B46</f>
        <v>99.634604999999993</v>
      </c>
      <c r="E47">
        <f>E45-E46</f>
        <v>2.1946847676301244</v>
      </c>
    </row>
    <row r="49" spans="1:7" x14ac:dyDescent="0.25">
      <c r="E49" s="18" t="s">
        <v>16</v>
      </c>
      <c r="F49" s="19"/>
      <c r="G49" s="20">
        <v>4.5</v>
      </c>
    </row>
    <row r="53" spans="1:7" x14ac:dyDescent="0.25">
      <c r="C53" s="21" t="s">
        <v>17</v>
      </c>
      <c r="D53" s="21"/>
      <c r="E53" s="21"/>
      <c r="F53" s="21"/>
    </row>
    <row r="54" spans="1:7" x14ac:dyDescent="0.25">
      <c r="C54" s="22" t="s">
        <v>18</v>
      </c>
      <c r="D54" s="21">
        <f>G49/E47</f>
        <v>2.0504083622265319</v>
      </c>
      <c r="E54" s="21"/>
      <c r="F54" s="21"/>
    </row>
    <row r="55" spans="1:7" x14ac:dyDescent="0.25">
      <c r="C55" s="21"/>
      <c r="D55" s="21"/>
      <c r="E55" s="21"/>
      <c r="F55" s="21"/>
    </row>
    <row r="56" spans="1:7" x14ac:dyDescent="0.25">
      <c r="C56" s="21" t="s">
        <v>19</v>
      </c>
      <c r="D56" s="21"/>
      <c r="E56" s="21"/>
      <c r="F56" s="21"/>
    </row>
    <row r="58" spans="1:7" x14ac:dyDescent="0.25">
      <c r="A58" s="23" t="s">
        <v>20</v>
      </c>
      <c r="B58" s="23"/>
      <c r="C58" s="23"/>
      <c r="D58" s="23"/>
      <c r="E58" s="23"/>
      <c r="F58" s="23"/>
    </row>
    <row r="60" spans="1:7" x14ac:dyDescent="0.25">
      <c r="A60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XFD16"/>
    </sheetView>
  </sheetViews>
  <sheetFormatPr defaultRowHeight="15" x14ac:dyDescent="0.25"/>
  <sheetData>
    <row r="1" spans="1:20" x14ac:dyDescent="0.25">
      <c r="A1" t="s">
        <v>22</v>
      </c>
      <c r="B1" t="s">
        <v>23</v>
      </c>
      <c r="C1" t="s">
        <v>25</v>
      </c>
      <c r="D1" t="s">
        <v>9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8</v>
      </c>
      <c r="T1" t="s">
        <v>24</v>
      </c>
    </row>
    <row r="2" spans="1:20" x14ac:dyDescent="0.25">
      <c r="A2">
        <v>1</v>
      </c>
      <c r="B2" t="s">
        <v>40</v>
      </c>
      <c r="C2">
        <v>24.816790000000001</v>
      </c>
      <c r="D2">
        <v>0.217636</v>
      </c>
      <c r="E2">
        <v>0.40013700000000002</v>
      </c>
      <c r="F2">
        <v>44.047609999999999</v>
      </c>
      <c r="G2">
        <v>2.8428999999999999E-2</v>
      </c>
      <c r="H2">
        <v>2.1077530000000002</v>
      </c>
      <c r="I2">
        <v>2.6868780000000001</v>
      </c>
      <c r="J2">
        <v>0.81880699999999995</v>
      </c>
      <c r="K2">
        <v>0.16572999999999999</v>
      </c>
      <c r="L2">
        <v>0.99449799999999999</v>
      </c>
      <c r="M2">
        <v>0.35544500000000001</v>
      </c>
      <c r="N2">
        <v>1.916223</v>
      </c>
      <c r="O2">
        <v>0.13983699999999999</v>
      </c>
      <c r="P2">
        <v>0.548041</v>
      </c>
      <c r="Q2">
        <v>0.27604099999999998</v>
      </c>
      <c r="R2">
        <v>1.763279</v>
      </c>
      <c r="T2">
        <v>81.28313</v>
      </c>
    </row>
    <row r="3" spans="1:20" x14ac:dyDescent="0.25">
      <c r="A3">
        <v>2</v>
      </c>
      <c r="B3" t="s">
        <v>40</v>
      </c>
      <c r="C3">
        <v>33.822159999999997</v>
      </c>
      <c r="D3">
        <v>0.27681</v>
      </c>
      <c r="E3">
        <v>1.5139E-2</v>
      </c>
      <c r="F3">
        <v>53.693980000000003</v>
      </c>
      <c r="G3">
        <v>0.100531</v>
      </c>
      <c r="H3">
        <v>2.410701</v>
      </c>
      <c r="I3">
        <v>2.8889459999999998</v>
      </c>
      <c r="J3">
        <v>0.91776999999999997</v>
      </c>
      <c r="K3">
        <v>0.110031</v>
      </c>
      <c r="L3">
        <v>1.2008319999999999</v>
      </c>
      <c r="M3">
        <v>0.37354999999999999</v>
      </c>
      <c r="N3">
        <v>1.689883</v>
      </c>
      <c r="O3">
        <v>8.1906999999999994E-2</v>
      </c>
      <c r="P3">
        <v>0.54593199999999997</v>
      </c>
      <c r="Q3">
        <v>4.4468000000000001E-2</v>
      </c>
      <c r="R3">
        <v>4.3027999999999997E-2</v>
      </c>
      <c r="T3">
        <v>98.21566</v>
      </c>
    </row>
    <row r="4" spans="1:20" x14ac:dyDescent="0.25">
      <c r="A4">
        <v>3</v>
      </c>
      <c r="B4" t="s">
        <v>40</v>
      </c>
      <c r="C4">
        <v>30.516570000000002</v>
      </c>
      <c r="D4">
        <v>0.25903999999999999</v>
      </c>
      <c r="E4">
        <v>0.21339900000000001</v>
      </c>
      <c r="F4">
        <v>47.697299999999998</v>
      </c>
      <c r="G4">
        <v>7.4878E-2</v>
      </c>
      <c r="H4">
        <v>2.2146300000000001</v>
      </c>
      <c r="I4">
        <v>2.7233350000000001</v>
      </c>
      <c r="J4">
        <v>0.725522</v>
      </c>
      <c r="K4">
        <v>0.13869899999999999</v>
      </c>
      <c r="L4">
        <v>1.0370820000000001</v>
      </c>
      <c r="M4">
        <v>0.35787600000000003</v>
      </c>
      <c r="N4">
        <v>1.806945</v>
      </c>
      <c r="O4">
        <v>0.11206000000000001</v>
      </c>
      <c r="P4">
        <v>0.59090799999999999</v>
      </c>
      <c r="Q4">
        <v>0.21673400000000001</v>
      </c>
      <c r="R4">
        <v>0.636795</v>
      </c>
      <c r="T4">
        <v>89.321780000000004</v>
      </c>
    </row>
    <row r="5" spans="1:20" x14ac:dyDescent="0.25">
      <c r="A5">
        <v>4</v>
      </c>
      <c r="B5" t="s">
        <v>40</v>
      </c>
      <c r="C5">
        <v>32.173139999999997</v>
      </c>
      <c r="D5">
        <v>0.31021700000000002</v>
      </c>
      <c r="E5">
        <v>1.4E-5</v>
      </c>
      <c r="F5">
        <v>51.607599999999998</v>
      </c>
      <c r="G5">
        <v>0.13830100000000001</v>
      </c>
      <c r="H5">
        <v>2.3648850000000001</v>
      </c>
      <c r="I5">
        <v>2.794038</v>
      </c>
      <c r="J5">
        <v>0.98630099999999998</v>
      </c>
      <c r="K5">
        <v>0.113411</v>
      </c>
      <c r="L5">
        <v>0.98905100000000001</v>
      </c>
      <c r="M5">
        <v>0.330461</v>
      </c>
      <c r="N5">
        <v>1.5023120000000001</v>
      </c>
      <c r="O5">
        <v>7.3342000000000004E-2</v>
      </c>
      <c r="P5">
        <v>0.61433400000000005</v>
      </c>
      <c r="Q5">
        <v>5.7245999999999998E-2</v>
      </c>
      <c r="R5">
        <v>4.7495000000000002E-2</v>
      </c>
      <c r="T5">
        <v>94.102140000000006</v>
      </c>
    </row>
    <row r="6" spans="1:20" x14ac:dyDescent="0.25">
      <c r="A6">
        <v>5</v>
      </c>
      <c r="B6" t="s">
        <v>40</v>
      </c>
      <c r="C6">
        <v>30.39076</v>
      </c>
      <c r="D6">
        <v>0.20261899999999999</v>
      </c>
      <c r="E6">
        <v>1.018038</v>
      </c>
      <c r="F6">
        <v>44.56474</v>
      </c>
      <c r="G6">
        <v>0.27134599999999998</v>
      </c>
      <c r="H6">
        <v>3.0985619999999998</v>
      </c>
      <c r="I6">
        <v>3.6580819999999998</v>
      </c>
      <c r="J6">
        <v>1.0339039999999999</v>
      </c>
      <c r="K6">
        <v>0.13553100000000001</v>
      </c>
      <c r="L6">
        <v>2.0270769999999998</v>
      </c>
      <c r="M6">
        <v>0.46439900000000001</v>
      </c>
      <c r="N6">
        <v>2.0052469999999998</v>
      </c>
      <c r="O6">
        <v>0.111633</v>
      </c>
      <c r="P6">
        <v>0.42736099999999999</v>
      </c>
      <c r="Q6">
        <v>2.7392E-2</v>
      </c>
      <c r="R6">
        <v>2.7264E-2</v>
      </c>
      <c r="T6">
        <v>89.46396</v>
      </c>
    </row>
    <row r="7" spans="1:20" x14ac:dyDescent="0.25">
      <c r="A7">
        <v>6</v>
      </c>
      <c r="B7" t="s">
        <v>40</v>
      </c>
      <c r="C7">
        <v>31.537120000000002</v>
      </c>
      <c r="D7">
        <v>0.25858399999999998</v>
      </c>
      <c r="E7">
        <v>0.34323799999999999</v>
      </c>
      <c r="F7">
        <v>51.078180000000003</v>
      </c>
      <c r="G7">
        <v>9.5632999999999996E-2</v>
      </c>
      <c r="H7">
        <v>2.2758340000000001</v>
      </c>
      <c r="I7">
        <v>2.734715</v>
      </c>
      <c r="J7">
        <v>0.81396599999999997</v>
      </c>
      <c r="K7">
        <v>0.10036399999999999</v>
      </c>
      <c r="L7">
        <v>1.0442130000000001</v>
      </c>
      <c r="M7">
        <v>0.34361900000000001</v>
      </c>
      <c r="N7">
        <v>1.7499180000000001</v>
      </c>
      <c r="O7">
        <v>9.9664000000000003E-2</v>
      </c>
      <c r="P7">
        <v>0.53215199999999996</v>
      </c>
      <c r="Q7">
        <v>4.4222999999999998E-2</v>
      </c>
      <c r="R7">
        <v>0.38520399999999999</v>
      </c>
      <c r="T7">
        <v>93.436639999999997</v>
      </c>
    </row>
    <row r="8" spans="1:20" x14ac:dyDescent="0.25">
      <c r="A8">
        <v>7</v>
      </c>
      <c r="B8" t="s">
        <v>40</v>
      </c>
      <c r="C8">
        <v>33.465629999999997</v>
      </c>
      <c r="D8">
        <v>0.37634699999999999</v>
      </c>
      <c r="E8">
        <v>0.82292100000000001</v>
      </c>
      <c r="F8">
        <v>54.993850000000002</v>
      </c>
      <c r="G8">
        <v>0.103355</v>
      </c>
      <c r="H8">
        <v>2.332592</v>
      </c>
      <c r="I8">
        <v>2.7954439999999998</v>
      </c>
      <c r="J8">
        <v>0.86191899999999999</v>
      </c>
      <c r="K8">
        <v>4.8691999999999999E-2</v>
      </c>
      <c r="L8">
        <v>1.1461460000000001</v>
      </c>
      <c r="M8">
        <v>0.38542999999999999</v>
      </c>
      <c r="N8">
        <v>1.48996</v>
      </c>
      <c r="O8">
        <v>2.7746E-2</v>
      </c>
      <c r="P8">
        <v>0.52024700000000001</v>
      </c>
      <c r="Q8">
        <v>6.4069000000000001E-2</v>
      </c>
      <c r="R8">
        <v>2.0747000000000002E-2</v>
      </c>
      <c r="T8">
        <v>99.455089999999998</v>
      </c>
    </row>
    <row r="9" spans="1:20" x14ac:dyDescent="0.25">
      <c r="A9">
        <v>8</v>
      </c>
      <c r="B9" t="s">
        <v>40</v>
      </c>
      <c r="C9">
        <v>31.24905</v>
      </c>
      <c r="D9">
        <v>0.26433200000000001</v>
      </c>
      <c r="E9">
        <v>4.2771999999999998E-2</v>
      </c>
      <c r="F9">
        <v>49.58173</v>
      </c>
      <c r="G9">
        <v>7.6840000000000006E-2</v>
      </c>
      <c r="H9">
        <v>2.267039</v>
      </c>
      <c r="I9">
        <v>2.8194119999999998</v>
      </c>
      <c r="J9">
        <v>0.78693900000000006</v>
      </c>
      <c r="K9">
        <v>0.11638999999999999</v>
      </c>
      <c r="L9">
        <v>1.073083</v>
      </c>
      <c r="M9">
        <v>0.33949699999999999</v>
      </c>
      <c r="N9">
        <v>1.8142050000000001</v>
      </c>
      <c r="O9">
        <v>8.9772000000000005E-2</v>
      </c>
      <c r="P9">
        <v>0.60017399999999999</v>
      </c>
      <c r="Q9">
        <v>0.101434</v>
      </c>
      <c r="R9">
        <v>0.192492</v>
      </c>
      <c r="T9">
        <v>91.41516</v>
      </c>
    </row>
    <row r="10" spans="1:20" x14ac:dyDescent="0.25">
      <c r="A10">
        <v>9</v>
      </c>
      <c r="B10" t="s">
        <v>40</v>
      </c>
      <c r="C10">
        <v>32.786230000000003</v>
      </c>
      <c r="D10">
        <v>0.24124899999999999</v>
      </c>
      <c r="E10">
        <v>0.40779199999999999</v>
      </c>
      <c r="F10">
        <v>51.428600000000003</v>
      </c>
      <c r="G10">
        <v>0.16027</v>
      </c>
      <c r="H10">
        <v>2.2827120000000001</v>
      </c>
      <c r="I10">
        <v>2.86917</v>
      </c>
      <c r="J10">
        <v>0.86043999999999998</v>
      </c>
      <c r="K10">
        <v>0.142899</v>
      </c>
      <c r="L10">
        <v>1.185147</v>
      </c>
      <c r="M10">
        <v>0.310834</v>
      </c>
      <c r="N10">
        <v>1.925727</v>
      </c>
      <c r="O10">
        <v>9.5832000000000001E-2</v>
      </c>
      <c r="P10">
        <v>0.57012700000000005</v>
      </c>
      <c r="Q10">
        <v>0.172706</v>
      </c>
      <c r="R10">
        <v>0.87812900000000005</v>
      </c>
      <c r="T10">
        <v>96.317859999999996</v>
      </c>
    </row>
    <row r="11" spans="1:20" x14ac:dyDescent="0.25">
      <c r="A11">
        <v>10</v>
      </c>
      <c r="B11" t="s">
        <v>40</v>
      </c>
      <c r="C11">
        <v>32.040640000000003</v>
      </c>
      <c r="D11">
        <v>0.259687</v>
      </c>
      <c r="E11">
        <v>0.254606</v>
      </c>
      <c r="F11">
        <v>48.309570000000001</v>
      </c>
      <c r="G11">
        <v>0.131356</v>
      </c>
      <c r="H11">
        <v>2.2239949999999999</v>
      </c>
      <c r="I11">
        <v>2.8072379999999999</v>
      </c>
      <c r="J11">
        <v>0.85698099999999999</v>
      </c>
      <c r="K11">
        <v>8.8899000000000006E-2</v>
      </c>
      <c r="L11">
        <v>1.0769869999999999</v>
      </c>
      <c r="M11">
        <v>0.34149000000000002</v>
      </c>
      <c r="N11">
        <v>1.6994499999999999</v>
      </c>
      <c r="O11">
        <v>9.8840999999999998E-2</v>
      </c>
      <c r="P11">
        <v>0.48977100000000001</v>
      </c>
      <c r="Q11">
        <v>0.27471200000000001</v>
      </c>
      <c r="R11">
        <v>1.6836990000000001</v>
      </c>
      <c r="T11">
        <v>92.637919999999994</v>
      </c>
    </row>
    <row r="12" spans="1:20" x14ac:dyDescent="0.25">
      <c r="A12">
        <v>11</v>
      </c>
      <c r="B12" t="s">
        <v>40</v>
      </c>
      <c r="C12">
        <v>32.685969999999998</v>
      </c>
      <c r="D12">
        <v>0.43100300000000002</v>
      </c>
      <c r="E12">
        <v>1.6899999999999999E-4</v>
      </c>
      <c r="F12">
        <v>53.897449999999999</v>
      </c>
      <c r="G12">
        <v>4.6618E-2</v>
      </c>
      <c r="H12">
        <v>1.850017</v>
      </c>
      <c r="I12">
        <v>2.2902640000000001</v>
      </c>
      <c r="J12">
        <v>0.69506199999999996</v>
      </c>
      <c r="K12">
        <v>7.0448999999999998E-2</v>
      </c>
      <c r="L12">
        <v>0.71581399999999995</v>
      </c>
      <c r="M12">
        <v>0.294379</v>
      </c>
      <c r="N12">
        <v>1.3651709999999999</v>
      </c>
      <c r="O12">
        <v>3.9591000000000001E-2</v>
      </c>
      <c r="P12">
        <v>0.53058300000000003</v>
      </c>
      <c r="Q12">
        <v>4.4840999999999999E-2</v>
      </c>
      <c r="R12">
        <v>0.115608</v>
      </c>
      <c r="T12">
        <v>95.072999999999993</v>
      </c>
    </row>
    <row r="13" spans="1:20" x14ac:dyDescent="0.25">
      <c r="A13">
        <v>12</v>
      </c>
      <c r="B13" t="s">
        <v>40</v>
      </c>
      <c r="C13">
        <v>32.857660000000003</v>
      </c>
      <c r="D13">
        <v>0.39880100000000002</v>
      </c>
      <c r="E13">
        <v>1.4E-5</v>
      </c>
      <c r="F13">
        <v>54.979640000000003</v>
      </c>
      <c r="G13">
        <v>1.4253999999999999E-2</v>
      </c>
      <c r="H13">
        <v>1.948404</v>
      </c>
      <c r="I13">
        <v>2.36748</v>
      </c>
      <c r="J13">
        <v>0.67676400000000003</v>
      </c>
      <c r="K13">
        <v>7.9947000000000004E-2</v>
      </c>
      <c r="L13">
        <v>0.82996300000000001</v>
      </c>
      <c r="M13">
        <v>0.315938</v>
      </c>
      <c r="N13">
        <v>1.324209</v>
      </c>
      <c r="O13">
        <v>6.7343E-2</v>
      </c>
      <c r="P13">
        <v>0.59132099999999999</v>
      </c>
      <c r="Q13">
        <v>5.4991999999999999E-2</v>
      </c>
      <c r="R13">
        <v>0.22727800000000001</v>
      </c>
      <c r="T13">
        <v>96.734009999999998</v>
      </c>
    </row>
    <row r="14" spans="1:20" x14ac:dyDescent="0.25">
      <c r="A14">
        <v>13</v>
      </c>
      <c r="B14" t="s">
        <v>40</v>
      </c>
      <c r="C14">
        <v>32.51023</v>
      </c>
      <c r="D14">
        <v>0.280362</v>
      </c>
      <c r="E14">
        <v>5.8019999999999999E-3</v>
      </c>
      <c r="F14">
        <v>52.124569999999999</v>
      </c>
      <c r="G14">
        <v>0.116497</v>
      </c>
      <c r="H14">
        <v>2.4238200000000001</v>
      </c>
      <c r="I14">
        <v>2.8722430000000001</v>
      </c>
      <c r="J14">
        <v>0.87485599999999997</v>
      </c>
      <c r="K14">
        <v>0.120119</v>
      </c>
      <c r="L14">
        <v>1.1363859999999999</v>
      </c>
      <c r="M14">
        <v>0.36819800000000003</v>
      </c>
      <c r="N14">
        <v>1.702234</v>
      </c>
      <c r="O14">
        <v>0.109713</v>
      </c>
      <c r="P14">
        <v>0.35263499999999998</v>
      </c>
      <c r="Q14">
        <v>2.6443999999999999E-2</v>
      </c>
      <c r="R14">
        <v>0.18140200000000001</v>
      </c>
      <c r="T14">
        <v>95.205510000000004</v>
      </c>
    </row>
    <row r="15" spans="1:20" x14ac:dyDescent="0.25">
      <c r="A15">
        <v>14</v>
      </c>
      <c r="B15" t="s">
        <v>40</v>
      </c>
      <c r="C15">
        <v>33.801450000000003</v>
      </c>
      <c r="D15">
        <v>0.39066400000000001</v>
      </c>
      <c r="E15">
        <v>8.7187000000000001E-2</v>
      </c>
      <c r="F15">
        <v>54.543469999999999</v>
      </c>
      <c r="G15">
        <v>0.125474</v>
      </c>
      <c r="H15">
        <v>2.4092880000000001</v>
      </c>
      <c r="I15">
        <v>2.7771810000000001</v>
      </c>
      <c r="J15">
        <v>0.82137099999999996</v>
      </c>
      <c r="K15">
        <v>1.6603E-2</v>
      </c>
      <c r="L15">
        <v>1.1640470000000001</v>
      </c>
      <c r="M15">
        <v>0.39262200000000003</v>
      </c>
      <c r="N15">
        <v>1.4990779999999999</v>
      </c>
      <c r="O15">
        <v>0.104167</v>
      </c>
      <c r="P15">
        <v>0.44859599999999999</v>
      </c>
      <c r="Q15">
        <v>4.5101000000000002E-2</v>
      </c>
      <c r="R15">
        <v>9.1194999999999998E-2</v>
      </c>
      <c r="T15">
        <v>98.717500000000001</v>
      </c>
    </row>
    <row r="16" spans="1:20" x14ac:dyDescent="0.25">
      <c r="A16">
        <v>15</v>
      </c>
      <c r="B16" t="s">
        <v>40</v>
      </c>
      <c r="C16">
        <v>32.373199999999997</v>
      </c>
      <c r="D16">
        <v>0.35719200000000001</v>
      </c>
      <c r="E16">
        <v>8.9469999999999994E-2</v>
      </c>
      <c r="F16">
        <v>52.300840000000001</v>
      </c>
      <c r="G16">
        <v>0.15638299999999999</v>
      </c>
      <c r="H16">
        <v>2.4292410000000002</v>
      </c>
      <c r="I16">
        <v>2.7990789999999999</v>
      </c>
      <c r="J16">
        <v>0.88415999999999995</v>
      </c>
      <c r="K16">
        <v>3.1329000000000003E-2</v>
      </c>
      <c r="L16">
        <v>1.1083480000000001</v>
      </c>
      <c r="M16">
        <v>0.31217400000000001</v>
      </c>
      <c r="N16">
        <v>1.4200699999999999</v>
      </c>
      <c r="O16">
        <v>2.0032999999999999E-2</v>
      </c>
      <c r="P16">
        <v>0.404362</v>
      </c>
      <c r="Q16">
        <v>2.6095E-2</v>
      </c>
      <c r="R16">
        <v>7.6279E-2</v>
      </c>
      <c r="T16">
        <v>94.788259999999994</v>
      </c>
    </row>
    <row r="18" spans="1:20" x14ac:dyDescent="0.25">
      <c r="A18" t="s">
        <v>22</v>
      </c>
      <c r="B18" t="s">
        <v>23</v>
      </c>
      <c r="C18" t="s">
        <v>25</v>
      </c>
      <c r="D18" t="s">
        <v>9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  <c r="O18" t="s">
        <v>36</v>
      </c>
      <c r="P18" t="s">
        <v>37</v>
      </c>
      <c r="Q18" t="s">
        <v>38</v>
      </c>
      <c r="R18" t="s">
        <v>39</v>
      </c>
      <c r="S18" t="s">
        <v>8</v>
      </c>
      <c r="T18" t="s">
        <v>24</v>
      </c>
    </row>
    <row r="19" spans="1:20" x14ac:dyDescent="0.25">
      <c r="A19">
        <v>16</v>
      </c>
      <c r="B19" t="s">
        <v>41</v>
      </c>
      <c r="C19">
        <v>4.4092690000000001</v>
      </c>
      <c r="D19">
        <v>0.15672800000000001</v>
      </c>
      <c r="E19">
        <v>83.079700000000003</v>
      </c>
      <c r="Q19">
        <v>0.31515900000000002</v>
      </c>
      <c r="R19">
        <v>1.9000000000000001E-5</v>
      </c>
      <c r="S19">
        <v>0.30414999999999998</v>
      </c>
      <c r="T19">
        <v>88.265020000000007</v>
      </c>
    </row>
    <row r="20" spans="1:20" x14ac:dyDescent="0.25">
      <c r="A20">
        <v>17</v>
      </c>
      <c r="B20" t="s">
        <v>41</v>
      </c>
      <c r="C20">
        <v>4.0836449999999997</v>
      </c>
      <c r="D20">
        <v>0.14087</v>
      </c>
      <c r="E20">
        <v>83.09581</v>
      </c>
      <c r="Q20">
        <v>0.33621200000000001</v>
      </c>
      <c r="R20">
        <v>7.1652999999999994E-2</v>
      </c>
      <c r="S20">
        <v>0.25967200000000001</v>
      </c>
      <c r="T20">
        <v>87.987859999999998</v>
      </c>
    </row>
    <row r="21" spans="1:20" x14ac:dyDescent="0.25">
      <c r="A21">
        <v>18</v>
      </c>
      <c r="B21" t="s">
        <v>41</v>
      </c>
      <c r="C21">
        <v>4.2267739999999998</v>
      </c>
      <c r="D21">
        <v>0.13966999999999999</v>
      </c>
      <c r="E21">
        <v>82.834590000000006</v>
      </c>
      <c r="Q21">
        <v>0.32702100000000001</v>
      </c>
      <c r="R21">
        <v>0.19380900000000001</v>
      </c>
      <c r="S21">
        <v>0.28193200000000002</v>
      </c>
      <c r="T21">
        <v>88.003799999999998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2012-08-17T18:53:38Z</dcterms:created>
  <dcterms:modified xsi:type="dcterms:W3CDTF">2013-01-30T20:22:09Z</dcterms:modified>
</cp:coreProperties>
</file>