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<sst xmlns="http://schemas.openxmlformats.org/spreadsheetml/2006/main" count="82" uniqueCount="73">
  <si>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</si>
  <si>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</si>
  <si>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</si>
  <si>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</si>
  <si>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</si>
  <si>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</si>
  <si>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</si>
  <si>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</si>
  <si>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</si>
  <si>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</si>
  <si>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</si>
  <si>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</si>
  <si>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</si>
  <si>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</si>
  <si>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</si>
  <si>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</si>
  <si>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</si>
  <si>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t>Cl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</si>
  <si>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</si>
  <si>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</si>
  <si>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</si>
  <si>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BaO</t>
  </si>
  <si>
    <r>
      <t>CO</t>
    </r>
    <r>
      <rPr>
        <vertAlign val="subscript"/>
        <sz val="10"/>
        <rFont val="Arial"/>
        <family val="2"/>
      </rPr>
      <t>2</t>
    </r>
  </si>
  <si>
    <t>Oxygen Factor Calculation:</t>
  </si>
  <si>
    <t>Note 1: O = F, Cl is calc as (Fx15.9994/2x18.9984) + (Clx15.9994/2x35.453)</t>
  </si>
  <si>
    <t>F is factor for anion proportion calculation</t>
  </si>
  <si>
    <t>- O = F, Cl</t>
  </si>
  <si>
    <r>
      <t>SO</t>
    </r>
    <r>
      <rPr>
        <vertAlign val="subscript"/>
        <sz val="10"/>
        <rFont val="Arial"/>
        <family val="2"/>
      </rPr>
      <t>3</t>
    </r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</si>
  <si>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</si>
  <si>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</si>
  <si>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</si>
  <si>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</si>
  <si>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</si>
  <si>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SrO</t>
  </si>
  <si>
    <t>ZnO</t>
  </si>
  <si>
    <r>
      <t>Rb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</si>
  <si>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ZrO</t>
    </r>
    <r>
      <rPr>
        <vertAlign val="subscript"/>
        <sz val="10"/>
        <rFont val="Arial"/>
        <family val="2"/>
      </rPr>
      <t>2</t>
    </r>
  </si>
  <si>
    <t>SnO</t>
  </si>
  <si>
    <t>CdO</t>
  </si>
  <si>
    <t>CuO</t>
  </si>
  <si>
    <t>PbO</t>
  </si>
  <si>
    <r>
      <t>MoO</t>
    </r>
    <r>
      <rPr>
        <vertAlign val="subscript"/>
        <sz val="10"/>
        <rFont val="Arial"/>
        <family val="2"/>
      </rPr>
      <t>3</t>
    </r>
  </si>
  <si>
    <t>Sample Description: DHZ Clinohumite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</si>
  <si>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</si>
  <si>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Mn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</si>
  <si>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</si>
  <si>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</si>
  <si>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</si>
  <si>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</si>
  <si>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</si>
  <si>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</si>
  <si>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</si>
  <si>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</si>
  <si>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3</t>
    </r>
  </si>
  <si>
    <r>
      <t>Bi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</si>
  <si>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</si>
  <si>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SnO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</si>
  <si>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</si>
  <si>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</si>
  <si>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UO</t>
    </r>
    <r>
      <rPr>
        <vertAlign val="subscript"/>
        <sz val="10"/>
        <rFont val="Arial"/>
        <family val="2"/>
      </rPr>
      <t>2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</si>
  <si>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</si>
  <si>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Fit Calulator with Cl and F</t>
  </si>
  <si>
    <r>
      <t>Ag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</si>
  <si>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TeO</t>
    </r>
    <r>
      <rPr>
        <vertAlign val="subscript"/>
        <sz val="10"/>
        <rFont val="Arial"/>
        <family val="2"/>
      </rPr>
      <t>3</t>
    </r>
  </si>
  <si>
    <t>Br</t>
  </si>
  <si>
    <t>Weight%</t>
  </si>
  <si>
    <t>Comment</t>
  </si>
  <si>
    <t>Total</t>
  </si>
  <si>
    <t>R140401</t>
  </si>
  <si>
    <t>Avg.</t>
  </si>
  <si>
    <t>Stnd. Dev.</t>
  </si>
  <si>
    <r>
      <t>Ideal Formula:          CuZnCl(OH)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</si>
  <si>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rPr>
        <sz val="14"/>
        <rFont val="Arial"/>
        <family val="2"/>
      </rPr>
      <t>Emperical Formula:  Cu</t>
    </r>
    <r>
      <rPr>
        <vertAlign val="subscript"/>
        <sz val="14"/>
        <rFont val="Arial"/>
        <family val="2"/>
      </rPr>
      <t>0.94</t>
    </r>
    <r>
      <rPr>
        <sz val="14"/>
        <rFont val="Arial"/>
        <family val="2"/>
      </rPr>
      <t>Zn</t>
    </r>
    <r>
      <rPr>
        <vertAlign val="subscript"/>
        <sz val="14"/>
        <rFont val="Arial"/>
        <family val="2"/>
      </rPr>
      <t>1.06</t>
    </r>
    <r>
      <rPr>
        <sz val="14"/>
        <rFont val="Arial"/>
        <family val="2"/>
      </rPr>
      <t>Cl</t>
    </r>
    <r>
      <rPr>
        <vertAlign val="subscript"/>
        <sz val="14"/>
        <rFont val="Arial"/>
        <family val="2"/>
      </rPr>
      <t>0.99</t>
    </r>
    <r>
      <rPr>
        <sz val="14"/>
        <rFont val="Arial"/>
        <family val="2"/>
      </rPr>
      <t>(OH)</t>
    </r>
    <r>
      <rPr>
        <vertAlign val="subscript"/>
        <sz val="14"/>
        <rFont val="Arial"/>
        <family val="2"/>
      </rPr>
      <t>3.01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</si>
</sst>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6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13" xfId="0" applyFill="1" applyBorder="1" applyAlignment="1" quotePrefix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31">
      <selection activeCell="M39" sqref="M39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4" ht="12.75">
      <c r="A1" s="20" t="s">
        <v>61</v>
      </c>
      <c r="B1" s="21"/>
      <c r="C1" s="21"/>
      <c r="D1" s="21"/>
    </row>
    <row r="2" ht="12.75">
      <c r="A2" s="1"/>
    </row>
    <row r="3" ht="12.75">
      <c r="A3" s="1"/>
    </row>
    <row r="4" spans="1:4" ht="12.75">
      <c r="A4" s="26" t="s">
        <v>42</v>
      </c>
      <c r="B4" s="10"/>
      <c r="C4" s="10"/>
      <c r="D4" s="10"/>
    </row>
    <row r="6" spans="1:7" ht="13.5" thickBot="1">
      <c r="A6" s="8" t="s">
        <v>0</v>
      </c>
      <c r="B6" s="8" t="s">
        <v>1</v>
      </c>
      <c r="C6" s="8" t="s">
        <v>5</v>
      </c>
      <c r="D6" s="8" t="s">
        <v>2</v>
      </c>
      <c r="E6" s="8" t="s">
        <v>3</v>
      </c>
      <c r="F6" s="8" t="s">
        <v>29</v>
      </c>
      <c r="G6" s="8" t="s">
        <v>4</v>
      </c>
    </row>
    <row r="7" spans="1:7" ht="15.75">
      <c r="A7" s="6" t="s">
        <v>18</v>
      </c>
      <c r="B7" s="6">
        <v>0</v>
      </c>
      <c r="C7" s="17">
        <v>60.08</v>
      </c>
      <c r="D7" s="6">
        <f aca="true" t="shared" si="0" ref="D7:D46">B7/C7</f>
        <v>0</v>
      </c>
      <c r="E7" s="6">
        <f aca="true" t="shared" si="1" ref="E7:E12">2*D7</f>
        <v>0</v>
      </c>
      <c r="F7" s="6">
        <f aca="true" t="shared" si="2" ref="F7:F44">E7*$D$65</f>
        <v>0</v>
      </c>
      <c r="G7" s="7">
        <f aca="true" t="shared" si="3" ref="G7:G12">F7/2</f>
        <v>0</v>
      </c>
    </row>
    <row r="8" spans="1:7" ht="15.75">
      <c r="A8" s="27" t="s">
        <v>56</v>
      </c>
      <c r="B8" s="6">
        <v>0</v>
      </c>
      <c r="C8" s="17">
        <v>150.69</v>
      </c>
      <c r="D8" s="6">
        <f t="shared" si="0"/>
        <v>0</v>
      </c>
      <c r="E8" s="6">
        <f t="shared" si="1"/>
        <v>0</v>
      </c>
      <c r="F8" s="6">
        <f t="shared" si="2"/>
        <v>0</v>
      </c>
      <c r="G8" s="7">
        <f t="shared" si="3"/>
        <v>0</v>
      </c>
    </row>
    <row r="9" spans="1:7" ht="15.75">
      <c r="A9" s="2" t="s">
        <v>19</v>
      </c>
      <c r="B9" s="2">
        <v>0</v>
      </c>
      <c r="C9" s="18">
        <v>79.8988</v>
      </c>
      <c r="D9" s="2">
        <f t="shared" si="0"/>
        <v>0</v>
      </c>
      <c r="E9" s="2">
        <f t="shared" si="1"/>
        <v>0</v>
      </c>
      <c r="F9" s="6">
        <f t="shared" si="2"/>
        <v>0</v>
      </c>
      <c r="G9" s="5">
        <f t="shared" si="3"/>
        <v>0</v>
      </c>
    </row>
    <row r="10" spans="1:13" ht="15.75">
      <c r="A10" s="24" t="s">
        <v>36</v>
      </c>
      <c r="B10" s="2">
        <v>0</v>
      </c>
      <c r="C10" s="18">
        <v>123.22</v>
      </c>
      <c r="D10" s="2">
        <f t="shared" si="0"/>
        <v>0</v>
      </c>
      <c r="E10" s="24">
        <f t="shared" si="1"/>
        <v>0</v>
      </c>
      <c r="F10" s="6">
        <f t="shared" si="2"/>
        <v>0</v>
      </c>
      <c r="G10" s="5">
        <f t="shared" si="3"/>
        <v>0</v>
      </c>
      <c r="K10" t="s">
        <v>65</v>
      </c>
      <c r="M10" t="s">
        <v>0</v>
      </c>
    </row>
    <row r="11" spans="1:14" ht="15.75">
      <c r="A11" s="25" t="s">
        <v>52</v>
      </c>
      <c r="B11" s="2">
        <v>0</v>
      </c>
      <c r="C11" s="18">
        <v>264.0368</v>
      </c>
      <c r="D11" s="2">
        <f t="shared" si="0"/>
        <v>0</v>
      </c>
      <c r="E11" s="24">
        <f t="shared" si="1"/>
        <v>0</v>
      </c>
      <c r="F11" s="6">
        <f t="shared" si="2"/>
        <v>0</v>
      </c>
      <c r="G11" s="5">
        <f t="shared" si="3"/>
        <v>0</v>
      </c>
      <c r="J11" t="s">
        <v>66</v>
      </c>
      <c r="K11" t="s">
        <v>39</v>
      </c>
      <c r="L11" t="s">
        <v>17</v>
      </c>
      <c r="M11" t="s">
        <v>34</v>
      </c>
      <c r="N11" t="s">
        <v>67</v>
      </c>
    </row>
    <row r="12" spans="1:14" ht="15.75">
      <c r="A12" s="25" t="s">
        <v>59</v>
      </c>
      <c r="B12" s="2">
        <v>0</v>
      </c>
      <c r="C12" s="18">
        <v>270.03</v>
      </c>
      <c r="D12" s="2">
        <f t="shared" si="0"/>
        <v>0</v>
      </c>
      <c r="E12" s="24">
        <f t="shared" si="1"/>
        <v>0</v>
      </c>
      <c r="F12" s="6">
        <f t="shared" si="2"/>
        <v>0</v>
      </c>
      <c r="G12" s="5">
        <f t="shared" si="3"/>
        <v>0</v>
      </c>
      <c r="J12" t="s">
        <v>68</v>
      </c>
      <c r="K12">
        <v>34.24206</v>
      </c>
      <c r="L12">
        <v>16.24518</v>
      </c>
      <c r="M12">
        <v>39.68131</v>
      </c>
      <c r="N12">
        <f>SUM(K12:M12)</f>
        <v>90.16855000000001</v>
      </c>
    </row>
    <row r="13" spans="1:14" ht="15.75">
      <c r="A13" s="25" t="s">
        <v>53</v>
      </c>
      <c r="B13" s="2">
        <v>0</v>
      </c>
      <c r="C13" s="18">
        <v>286.03</v>
      </c>
      <c r="D13" s="2">
        <f t="shared" si="0"/>
        <v>0</v>
      </c>
      <c r="E13" s="24">
        <f>3*D13</f>
        <v>0</v>
      </c>
      <c r="F13" s="6">
        <f t="shared" si="2"/>
        <v>0</v>
      </c>
      <c r="G13" s="5">
        <f>F13/3</f>
        <v>0</v>
      </c>
      <c r="J13" t="s">
        <v>68</v>
      </c>
      <c r="K13">
        <v>33.9182</v>
      </c>
      <c r="L13">
        <v>16.06013</v>
      </c>
      <c r="M13">
        <v>39.74133</v>
      </c>
      <c r="N13">
        <f aca="true" t="shared" si="4" ref="N13:N18">SUM(K13:M13)</f>
        <v>89.71966</v>
      </c>
    </row>
    <row r="14" spans="1:14" ht="15.75">
      <c r="A14" s="2" t="s">
        <v>12</v>
      </c>
      <c r="B14" s="2">
        <v>0</v>
      </c>
      <c r="C14" s="18">
        <v>101.94</v>
      </c>
      <c r="D14" s="2">
        <f t="shared" si="0"/>
        <v>0</v>
      </c>
      <c r="E14" s="2">
        <f>3*D14</f>
        <v>0</v>
      </c>
      <c r="F14" s="6">
        <f t="shared" si="2"/>
        <v>0</v>
      </c>
      <c r="G14" s="5">
        <f aca="true" t="shared" si="5" ref="G14:G20">F14*2/3</f>
        <v>0</v>
      </c>
      <c r="J14" t="s">
        <v>68</v>
      </c>
      <c r="K14">
        <v>34.55209</v>
      </c>
      <c r="L14">
        <v>16.04696</v>
      </c>
      <c r="M14">
        <v>39.99983</v>
      </c>
      <c r="N14">
        <f t="shared" si="4"/>
        <v>90.59888000000001</v>
      </c>
    </row>
    <row r="15" spans="1:14" ht="15.75">
      <c r="A15" s="25" t="s">
        <v>54</v>
      </c>
      <c r="B15" s="2">
        <v>0</v>
      </c>
      <c r="C15" s="18">
        <v>465.96</v>
      </c>
      <c r="D15" s="2">
        <f t="shared" si="0"/>
        <v>0</v>
      </c>
      <c r="E15" s="2">
        <f>3*D15</f>
        <v>0</v>
      </c>
      <c r="F15" s="6">
        <f t="shared" si="2"/>
        <v>0</v>
      </c>
      <c r="G15" s="5">
        <f t="shared" si="5"/>
        <v>0</v>
      </c>
      <c r="J15" t="s">
        <v>68</v>
      </c>
      <c r="K15">
        <v>34.58784</v>
      </c>
      <c r="L15">
        <v>16.18641</v>
      </c>
      <c r="M15">
        <v>39.8268</v>
      </c>
      <c r="N15">
        <f t="shared" si="4"/>
        <v>90.60104999999999</v>
      </c>
    </row>
    <row r="16" spans="1:14" ht="15.75">
      <c r="A16" s="2" t="s">
        <v>10</v>
      </c>
      <c r="B16" s="2">
        <v>0</v>
      </c>
      <c r="C16" s="18">
        <v>159.69</v>
      </c>
      <c r="D16" s="2">
        <f t="shared" si="0"/>
        <v>0</v>
      </c>
      <c r="E16" s="2">
        <f>3*D16</f>
        <v>0</v>
      </c>
      <c r="F16" s="6">
        <f t="shared" si="2"/>
        <v>0</v>
      </c>
      <c r="G16" s="5">
        <f t="shared" si="5"/>
        <v>0</v>
      </c>
      <c r="J16" t="s">
        <v>68</v>
      </c>
      <c r="K16">
        <v>34.67514</v>
      </c>
      <c r="L16">
        <v>15.81031</v>
      </c>
      <c r="M16">
        <v>39.81742</v>
      </c>
      <c r="N16">
        <f t="shared" si="4"/>
        <v>90.30287</v>
      </c>
    </row>
    <row r="17" spans="1:14" ht="15.75">
      <c r="A17" s="25" t="s">
        <v>44</v>
      </c>
      <c r="B17" s="2">
        <v>0</v>
      </c>
      <c r="C17" s="18">
        <v>157.8742</v>
      </c>
      <c r="D17" s="2">
        <f>B17/C17</f>
        <v>0</v>
      </c>
      <c r="E17" s="2">
        <f>3*D17</f>
        <v>0</v>
      </c>
      <c r="F17" s="6">
        <f t="shared" si="2"/>
        <v>0</v>
      </c>
      <c r="G17" s="5">
        <f t="shared" si="5"/>
        <v>0</v>
      </c>
      <c r="J17" t="s">
        <v>68</v>
      </c>
      <c r="K17">
        <v>34.5831</v>
      </c>
      <c r="L17">
        <v>16.20932</v>
      </c>
      <c r="M17">
        <v>39.43528</v>
      </c>
      <c r="N17">
        <f t="shared" si="4"/>
        <v>90.2277</v>
      </c>
    </row>
    <row r="18" spans="1:14" ht="15.75">
      <c r="A18" s="2" t="s">
        <v>31</v>
      </c>
      <c r="B18" s="2">
        <v>0</v>
      </c>
      <c r="C18" s="18">
        <v>151.99</v>
      </c>
      <c r="D18" s="2">
        <f t="shared" si="0"/>
        <v>0</v>
      </c>
      <c r="E18" s="2">
        <f>D18*3</f>
        <v>0</v>
      </c>
      <c r="F18" s="6">
        <f t="shared" si="2"/>
        <v>0</v>
      </c>
      <c r="G18" s="5">
        <f t="shared" si="5"/>
        <v>0</v>
      </c>
      <c r="J18" t="s">
        <v>69</v>
      </c>
      <c r="K18">
        <f>AVERAGE(K12:K17)</f>
        <v>34.426404999999995</v>
      </c>
      <c r="L18">
        <f>AVERAGE(L12:L17)</f>
        <v>16.093051666666668</v>
      </c>
      <c r="M18">
        <f>AVERAGE(M12:M17)</f>
        <v>39.750328333333336</v>
      </c>
      <c r="N18">
        <f t="shared" si="4"/>
        <v>90.269785</v>
      </c>
    </row>
    <row r="19" spans="1:14" ht="15.75">
      <c r="A19" s="25" t="s">
        <v>60</v>
      </c>
      <c r="B19" s="2">
        <v>0</v>
      </c>
      <c r="C19" s="18">
        <v>188.12</v>
      </c>
      <c r="D19" s="2">
        <f t="shared" si="0"/>
        <v>0</v>
      </c>
      <c r="E19" s="2">
        <f>D19*3</f>
        <v>0</v>
      </c>
      <c r="F19" s="6">
        <f t="shared" si="2"/>
        <v>0</v>
      </c>
      <c r="G19" s="5">
        <f t="shared" si="5"/>
        <v>0</v>
      </c>
      <c r="J19" t="s">
        <v>70</v>
      </c>
      <c r="K19">
        <f>STDEV(K12:K17)</f>
        <v>0.2900123455130834</v>
      </c>
      <c r="L19">
        <f>STDEV(L12:L17)</f>
        <v>0.160329823478562</v>
      </c>
      <c r="M19">
        <f>STDEV(M12:M17)</f>
        <v>0.18798949006970295</v>
      </c>
      <c r="N19">
        <f>STDEV(N12:N17)</f>
        <v>0.32673898590464817</v>
      </c>
    </row>
    <row r="20" spans="1:7" ht="15.75">
      <c r="A20" s="2" t="s">
        <v>32</v>
      </c>
      <c r="B20" s="2">
        <v>0</v>
      </c>
      <c r="C20" s="18">
        <v>149.88</v>
      </c>
      <c r="D20" s="2">
        <f t="shared" si="0"/>
        <v>0</v>
      </c>
      <c r="E20" s="2">
        <f>D20*3</f>
        <v>0</v>
      </c>
      <c r="F20" s="6">
        <f t="shared" si="2"/>
        <v>0</v>
      </c>
      <c r="G20" s="5">
        <f t="shared" si="5"/>
        <v>0</v>
      </c>
    </row>
    <row r="21" spans="1:7" ht="15.75">
      <c r="A21" s="25" t="s">
        <v>45</v>
      </c>
      <c r="B21" s="2">
        <v>0</v>
      </c>
      <c r="C21" s="18">
        <v>227.8082</v>
      </c>
      <c r="D21" s="2">
        <f t="shared" si="0"/>
        <v>0</v>
      </c>
      <c r="E21" s="2">
        <f aca="true" t="shared" si="6" ref="E21:E27">D21*3</f>
        <v>0</v>
      </c>
      <c r="F21" s="6">
        <f t="shared" si="2"/>
        <v>0</v>
      </c>
      <c r="G21" s="5">
        <f aca="true" t="shared" si="7" ref="G21:G27">F21*2/3</f>
        <v>0</v>
      </c>
    </row>
    <row r="22" spans="1:10" ht="21">
      <c r="A22" s="25" t="s">
        <v>46</v>
      </c>
      <c r="B22" s="2">
        <v>0</v>
      </c>
      <c r="C22" s="18">
        <v>325.8182</v>
      </c>
      <c r="D22" s="2">
        <f t="shared" si="0"/>
        <v>0</v>
      </c>
      <c r="E22" s="2">
        <f t="shared" si="6"/>
        <v>0</v>
      </c>
      <c r="F22" s="6">
        <f t="shared" si="2"/>
        <v>0</v>
      </c>
      <c r="G22" s="5">
        <f t="shared" si="7"/>
        <v>0</v>
      </c>
      <c r="J22" s="29" t="s">
        <v>71</v>
      </c>
    </row>
    <row r="23" spans="1:7" ht="15.75">
      <c r="A23" s="25" t="s">
        <v>48</v>
      </c>
      <c r="B23" s="2">
        <v>0</v>
      </c>
      <c r="C23" s="18">
        <v>328.2382</v>
      </c>
      <c r="D23" s="2">
        <f t="shared" si="0"/>
        <v>0</v>
      </c>
      <c r="E23" s="2">
        <f t="shared" si="6"/>
        <v>0</v>
      </c>
      <c r="F23" s="6">
        <f t="shared" si="2"/>
        <v>0</v>
      </c>
      <c r="G23" s="5">
        <f t="shared" si="7"/>
        <v>0</v>
      </c>
    </row>
    <row r="24" spans="1:10" ht="21">
      <c r="A24" s="25" t="s">
        <v>49</v>
      </c>
      <c r="B24" s="2">
        <v>0</v>
      </c>
      <c r="C24" s="18">
        <v>329.8122</v>
      </c>
      <c r="D24" s="2">
        <f t="shared" si="0"/>
        <v>0</v>
      </c>
      <c r="E24" s="2">
        <f t="shared" si="6"/>
        <v>0</v>
      </c>
      <c r="F24" s="6">
        <f t="shared" si="2"/>
        <v>0</v>
      </c>
      <c r="G24" s="5">
        <f t="shared" si="7"/>
        <v>0</v>
      </c>
      <c r="J24" s="29" t="s">
        <v>72</v>
      </c>
    </row>
    <row r="25" spans="1:7" ht="15.75">
      <c r="A25" s="25" t="s">
        <v>47</v>
      </c>
      <c r="B25" s="2">
        <v>0</v>
      </c>
      <c r="C25" s="18">
        <v>336.4782</v>
      </c>
      <c r="D25" s="2">
        <f t="shared" si="0"/>
        <v>0</v>
      </c>
      <c r="E25" s="2">
        <f t="shared" si="6"/>
        <v>0</v>
      </c>
      <c r="F25" s="6">
        <f t="shared" si="2"/>
        <v>0</v>
      </c>
      <c r="G25" s="5">
        <f t="shared" si="7"/>
        <v>0</v>
      </c>
    </row>
    <row r="26" spans="1:7" ht="15.75">
      <c r="A26" s="25" t="s">
        <v>50</v>
      </c>
      <c r="B26" s="2">
        <v>0</v>
      </c>
      <c r="C26" s="18">
        <v>348.6982</v>
      </c>
      <c r="D26" s="2">
        <f t="shared" si="0"/>
        <v>0</v>
      </c>
      <c r="E26" s="2">
        <f t="shared" si="6"/>
        <v>0</v>
      </c>
      <c r="F26" s="6">
        <f t="shared" si="2"/>
        <v>0</v>
      </c>
      <c r="G26" s="5">
        <f t="shared" si="7"/>
        <v>0</v>
      </c>
    </row>
    <row r="27" spans="1:7" ht="15.75">
      <c r="A27" s="25" t="s">
        <v>51</v>
      </c>
      <c r="B27" s="2">
        <v>0</v>
      </c>
      <c r="C27" s="18">
        <v>362.4982</v>
      </c>
      <c r="D27" s="2">
        <f t="shared" si="0"/>
        <v>0</v>
      </c>
      <c r="E27" s="2">
        <f t="shared" si="6"/>
        <v>0</v>
      </c>
      <c r="F27" s="6">
        <f t="shared" si="2"/>
        <v>0</v>
      </c>
      <c r="G27" s="5">
        <f t="shared" si="7"/>
        <v>0</v>
      </c>
    </row>
    <row r="28" spans="1:7" ht="12.75">
      <c r="A28" s="2" t="s">
        <v>8</v>
      </c>
      <c r="B28" s="2">
        <v>0</v>
      </c>
      <c r="C28" s="18">
        <v>71.85</v>
      </c>
      <c r="D28" s="2">
        <f t="shared" si="0"/>
        <v>0</v>
      </c>
      <c r="E28" s="2">
        <f aca="true" t="shared" si="8" ref="E28:E45">D28*1</f>
        <v>0</v>
      </c>
      <c r="F28" s="6">
        <f t="shared" si="2"/>
        <v>0</v>
      </c>
      <c r="G28" s="5">
        <f aca="true" t="shared" si="9" ref="G28:G38">F28</f>
        <v>0</v>
      </c>
    </row>
    <row r="29" spans="1:7" ht="12.75">
      <c r="A29" s="2" t="s">
        <v>37</v>
      </c>
      <c r="B29" s="2">
        <v>0</v>
      </c>
      <c r="C29" s="18">
        <v>134.69</v>
      </c>
      <c r="D29" s="2">
        <f t="shared" si="0"/>
        <v>0</v>
      </c>
      <c r="E29" s="2">
        <f t="shared" si="8"/>
        <v>0</v>
      </c>
      <c r="F29" s="6">
        <f t="shared" si="2"/>
        <v>0</v>
      </c>
      <c r="G29" s="5">
        <f>F29</f>
        <v>0</v>
      </c>
    </row>
    <row r="30" spans="1:7" ht="12.75">
      <c r="A30" s="2" t="s">
        <v>16</v>
      </c>
      <c r="B30" s="2">
        <v>0</v>
      </c>
      <c r="C30" s="18">
        <v>70.94</v>
      </c>
      <c r="D30" s="2">
        <f t="shared" si="0"/>
        <v>0</v>
      </c>
      <c r="E30" s="2">
        <f t="shared" si="8"/>
        <v>0</v>
      </c>
      <c r="F30" s="6">
        <f t="shared" si="2"/>
        <v>0</v>
      </c>
      <c r="G30" s="5">
        <f t="shared" si="9"/>
        <v>0</v>
      </c>
    </row>
    <row r="31" spans="1:7" ht="12.75">
      <c r="A31" s="2" t="s">
        <v>34</v>
      </c>
      <c r="B31" s="2">
        <v>39.75</v>
      </c>
      <c r="C31" s="19">
        <v>81.38</v>
      </c>
      <c r="D31" s="2">
        <f t="shared" si="0"/>
        <v>0.48844925043008114</v>
      </c>
      <c r="E31" s="2">
        <f t="shared" si="8"/>
        <v>0.48844925043008114</v>
      </c>
      <c r="F31" s="6">
        <f t="shared" si="2"/>
        <v>1.0603145336936937</v>
      </c>
      <c r="G31" s="5">
        <f t="shared" si="9"/>
        <v>1.0603145336936937</v>
      </c>
    </row>
    <row r="32" spans="1:7" ht="12.75">
      <c r="A32" s="25" t="s">
        <v>38</v>
      </c>
      <c r="B32" s="2">
        <v>0</v>
      </c>
      <c r="C32" s="19">
        <v>128.3994</v>
      </c>
      <c r="D32" s="2">
        <f t="shared" si="0"/>
        <v>0</v>
      </c>
      <c r="E32" s="2">
        <f t="shared" si="8"/>
        <v>0</v>
      </c>
      <c r="F32" s="6">
        <f t="shared" si="2"/>
        <v>0</v>
      </c>
      <c r="G32" s="5">
        <f>F32</f>
        <v>0</v>
      </c>
    </row>
    <row r="33" spans="1:7" ht="12.75">
      <c r="A33" s="25" t="s">
        <v>39</v>
      </c>
      <c r="B33" s="2">
        <v>34.43</v>
      </c>
      <c r="C33" s="19">
        <v>79.5394</v>
      </c>
      <c r="D33" s="2">
        <f t="shared" si="0"/>
        <v>0.43286723309454184</v>
      </c>
      <c r="E33" s="2">
        <f t="shared" si="8"/>
        <v>0.43286723309454184</v>
      </c>
      <c r="F33" s="6">
        <f t="shared" si="2"/>
        <v>0.93965835346413</v>
      </c>
      <c r="G33" s="5">
        <f>F33</f>
        <v>0.93965835346413</v>
      </c>
    </row>
    <row r="34" spans="1:7" ht="12.75">
      <c r="A34" s="25" t="s">
        <v>40</v>
      </c>
      <c r="B34" s="2">
        <v>0</v>
      </c>
      <c r="C34" s="19">
        <v>223.1894</v>
      </c>
      <c r="D34" s="2">
        <f t="shared" si="0"/>
        <v>0</v>
      </c>
      <c r="E34" s="2">
        <f t="shared" si="8"/>
        <v>0</v>
      </c>
      <c r="F34" s="6">
        <f t="shared" si="2"/>
        <v>0</v>
      </c>
      <c r="G34" s="5">
        <f>F34</f>
        <v>0</v>
      </c>
    </row>
    <row r="35" spans="1:7" ht="12.75">
      <c r="A35" s="2" t="s">
        <v>7</v>
      </c>
      <c r="B35" s="2">
        <v>0</v>
      </c>
      <c r="C35" s="19">
        <v>40.3114</v>
      </c>
      <c r="D35" s="2">
        <f t="shared" si="0"/>
        <v>0</v>
      </c>
      <c r="E35" s="2">
        <f t="shared" si="8"/>
        <v>0</v>
      </c>
      <c r="F35" s="6">
        <f t="shared" si="2"/>
        <v>0</v>
      </c>
      <c r="G35" s="5">
        <f t="shared" si="9"/>
        <v>0</v>
      </c>
    </row>
    <row r="36" spans="1:7" ht="12.75">
      <c r="A36" s="2" t="s">
        <v>6</v>
      </c>
      <c r="B36" s="2">
        <v>0</v>
      </c>
      <c r="C36" s="19">
        <v>56.08</v>
      </c>
      <c r="D36" s="2">
        <f t="shared" si="0"/>
        <v>0</v>
      </c>
      <c r="E36" s="2">
        <f t="shared" si="8"/>
        <v>0</v>
      </c>
      <c r="F36" s="6">
        <f t="shared" si="2"/>
        <v>0</v>
      </c>
      <c r="G36" s="5">
        <f t="shared" si="9"/>
        <v>0</v>
      </c>
    </row>
    <row r="37" spans="1:7" ht="12.75">
      <c r="A37" s="2" t="s">
        <v>21</v>
      </c>
      <c r="B37" s="2">
        <v>0</v>
      </c>
      <c r="C37" s="19">
        <v>153.33</v>
      </c>
      <c r="D37" s="2">
        <f t="shared" si="0"/>
        <v>0</v>
      </c>
      <c r="E37" s="2">
        <f t="shared" si="8"/>
        <v>0</v>
      </c>
      <c r="F37" s="6">
        <f t="shared" si="2"/>
        <v>0</v>
      </c>
      <c r="G37" s="5">
        <f t="shared" si="9"/>
        <v>0</v>
      </c>
    </row>
    <row r="38" spans="1:7" ht="12.75">
      <c r="A38" s="25" t="s">
        <v>33</v>
      </c>
      <c r="B38" s="2">
        <v>0</v>
      </c>
      <c r="C38" s="19">
        <v>103.62</v>
      </c>
      <c r="D38" s="2">
        <f t="shared" si="0"/>
        <v>0</v>
      </c>
      <c r="E38" s="2">
        <f t="shared" si="8"/>
        <v>0</v>
      </c>
      <c r="F38" s="6">
        <f t="shared" si="2"/>
        <v>0</v>
      </c>
      <c r="G38" s="5">
        <f t="shared" si="9"/>
        <v>0</v>
      </c>
    </row>
    <row r="39" spans="1:7" ht="15.75">
      <c r="A39" s="25" t="s">
        <v>62</v>
      </c>
      <c r="B39" s="2">
        <v>0</v>
      </c>
      <c r="C39" s="19">
        <v>231.735</v>
      </c>
      <c r="D39" s="2">
        <f t="shared" si="0"/>
        <v>0</v>
      </c>
      <c r="E39" s="2">
        <f t="shared" si="8"/>
        <v>0</v>
      </c>
      <c r="F39" s="6">
        <f t="shared" si="2"/>
        <v>0</v>
      </c>
      <c r="G39" s="5">
        <f aca="true" t="shared" si="10" ref="G39:G44">2*F39</f>
        <v>0</v>
      </c>
    </row>
    <row r="40" spans="1:7" ht="15.75">
      <c r="A40" s="2" t="s">
        <v>11</v>
      </c>
      <c r="B40" s="2">
        <v>0</v>
      </c>
      <c r="C40" s="19">
        <v>61.98</v>
      </c>
      <c r="D40" s="2">
        <f t="shared" si="0"/>
        <v>0</v>
      </c>
      <c r="E40" s="2">
        <f t="shared" si="8"/>
        <v>0</v>
      </c>
      <c r="F40" s="6">
        <f t="shared" si="2"/>
        <v>0</v>
      </c>
      <c r="G40" s="5">
        <f t="shared" si="10"/>
        <v>0</v>
      </c>
    </row>
    <row r="41" spans="1:7" ht="15.75">
      <c r="A41" s="2" t="s">
        <v>20</v>
      </c>
      <c r="B41" s="2">
        <v>0</v>
      </c>
      <c r="C41" s="19">
        <v>94.2</v>
      </c>
      <c r="D41" s="2">
        <f t="shared" si="0"/>
        <v>0</v>
      </c>
      <c r="E41" s="2">
        <f t="shared" si="8"/>
        <v>0</v>
      </c>
      <c r="F41" s="6">
        <f t="shared" si="2"/>
        <v>0</v>
      </c>
      <c r="G41" s="5">
        <f t="shared" si="10"/>
        <v>0</v>
      </c>
    </row>
    <row r="42" spans="1:7" ht="15.75">
      <c r="A42" s="25" t="s">
        <v>58</v>
      </c>
      <c r="B42" s="2">
        <v>0</v>
      </c>
      <c r="C42" s="19">
        <v>281.81</v>
      </c>
      <c r="D42" s="2">
        <f t="shared" si="0"/>
        <v>0</v>
      </c>
      <c r="E42" s="2">
        <f t="shared" si="8"/>
        <v>0</v>
      </c>
      <c r="F42" s="6">
        <f t="shared" si="2"/>
        <v>0</v>
      </c>
      <c r="G42" s="5">
        <f t="shared" si="10"/>
        <v>0</v>
      </c>
    </row>
    <row r="43" spans="1:7" ht="15.75">
      <c r="A43" s="2" t="s">
        <v>35</v>
      </c>
      <c r="B43" s="2">
        <v>0</v>
      </c>
      <c r="C43" s="19">
        <v>186.935</v>
      </c>
      <c r="D43" s="2">
        <f t="shared" si="0"/>
        <v>0</v>
      </c>
      <c r="E43" s="2">
        <f t="shared" si="8"/>
        <v>0</v>
      </c>
      <c r="F43" s="6">
        <f t="shared" si="2"/>
        <v>0</v>
      </c>
      <c r="G43" s="5">
        <f t="shared" si="10"/>
        <v>0</v>
      </c>
    </row>
    <row r="44" spans="1:7" ht="15.75">
      <c r="A44" s="2" t="s">
        <v>30</v>
      </c>
      <c r="B44" s="2">
        <v>12.51</v>
      </c>
      <c r="C44" s="19">
        <v>18.015</v>
      </c>
      <c r="D44" s="2">
        <f t="shared" si="0"/>
        <v>0.694421315570358</v>
      </c>
      <c r="E44" s="2">
        <f t="shared" si="8"/>
        <v>0.694421315570358</v>
      </c>
      <c r="F44" s="6">
        <f t="shared" si="2"/>
        <v>1.5074340123515935</v>
      </c>
      <c r="G44" s="5">
        <f t="shared" si="10"/>
        <v>3.014868024703187</v>
      </c>
    </row>
    <row r="45" spans="1:7" ht="15.75">
      <c r="A45" s="25" t="s">
        <v>43</v>
      </c>
      <c r="B45" s="2">
        <v>0</v>
      </c>
      <c r="C45" s="19"/>
      <c r="D45" s="2"/>
      <c r="E45" s="2">
        <f t="shared" si="8"/>
        <v>0</v>
      </c>
      <c r="F45" s="2"/>
      <c r="G45" s="5"/>
    </row>
    <row r="46" spans="1:7" ht="15.75">
      <c r="A46" s="25" t="s">
        <v>57</v>
      </c>
      <c r="B46" s="2">
        <v>0</v>
      </c>
      <c r="C46" s="19">
        <v>265.78</v>
      </c>
      <c r="D46" s="2">
        <f t="shared" si="0"/>
        <v>0</v>
      </c>
      <c r="E46" s="2">
        <f>D46*5</f>
        <v>0</v>
      </c>
      <c r="F46" s="6">
        <f aca="true" t="shared" si="11" ref="F46:F55">E46*$D$65</f>
        <v>0</v>
      </c>
      <c r="G46" s="5">
        <f>F46*2/5</f>
        <v>0</v>
      </c>
    </row>
    <row r="47" spans="1:7" ht="15.75">
      <c r="A47" s="2" t="s">
        <v>9</v>
      </c>
      <c r="B47" s="2">
        <v>0</v>
      </c>
      <c r="C47" s="18">
        <v>141.94</v>
      </c>
      <c r="D47" s="2">
        <f aca="true" t="shared" si="12" ref="D47:D55">B47/C47</f>
        <v>0</v>
      </c>
      <c r="E47" s="2">
        <f>5*D47</f>
        <v>0</v>
      </c>
      <c r="F47" s="6">
        <f t="shared" si="11"/>
        <v>0</v>
      </c>
      <c r="G47" s="5">
        <f>F47*2/5</f>
        <v>0</v>
      </c>
    </row>
    <row r="48" spans="1:7" ht="15.75">
      <c r="A48" s="25" t="s">
        <v>55</v>
      </c>
      <c r="B48" s="2">
        <v>0</v>
      </c>
      <c r="C48" s="18">
        <v>441.89</v>
      </c>
      <c r="D48" s="2">
        <f t="shared" si="12"/>
        <v>0</v>
      </c>
      <c r="E48" s="2">
        <f>5*D48</f>
        <v>0</v>
      </c>
      <c r="F48" s="6">
        <f t="shared" si="11"/>
        <v>0</v>
      </c>
      <c r="G48" s="5">
        <f>F48*2/5</f>
        <v>0</v>
      </c>
    </row>
    <row r="49" spans="1:7" ht="15.75">
      <c r="A49" s="2" t="s">
        <v>28</v>
      </c>
      <c r="B49" s="2">
        <v>0</v>
      </c>
      <c r="C49" s="18">
        <v>229.84</v>
      </c>
      <c r="D49" s="2">
        <f t="shared" si="12"/>
        <v>0</v>
      </c>
      <c r="E49" s="2">
        <f>D49*5</f>
        <v>0</v>
      </c>
      <c r="F49" s="6">
        <f t="shared" si="11"/>
        <v>0</v>
      </c>
      <c r="G49" s="5">
        <f>F49*2/5</f>
        <v>0</v>
      </c>
    </row>
    <row r="50" spans="1:7" ht="15.75">
      <c r="A50" s="25" t="s">
        <v>41</v>
      </c>
      <c r="B50" s="2">
        <v>0</v>
      </c>
      <c r="C50" s="18">
        <v>143.938</v>
      </c>
      <c r="D50" s="2">
        <f>B50/C50</f>
        <v>0</v>
      </c>
      <c r="E50" s="2">
        <f>D50*3</f>
        <v>0</v>
      </c>
      <c r="F50" s="6">
        <f t="shared" si="11"/>
        <v>0</v>
      </c>
      <c r="G50" s="5">
        <f>F50/3</f>
        <v>0</v>
      </c>
    </row>
    <row r="51" spans="1:7" ht="12.75">
      <c r="A51" s="2" t="s">
        <v>17</v>
      </c>
      <c r="B51" s="2">
        <v>16.09</v>
      </c>
      <c r="C51" s="19">
        <v>35.453</v>
      </c>
      <c r="D51" s="2">
        <f t="shared" si="12"/>
        <v>0.4538402956026288</v>
      </c>
      <c r="E51" s="2">
        <f>D51*1</f>
        <v>0.4538402956026288</v>
      </c>
      <c r="F51" s="6">
        <f t="shared" si="11"/>
        <v>0.9851862009811653</v>
      </c>
      <c r="G51" s="5">
        <f>F51</f>
        <v>0.9851862009811653</v>
      </c>
    </row>
    <row r="52" spans="1:7" ht="12.75">
      <c r="A52" s="25" t="s">
        <v>64</v>
      </c>
      <c r="B52" s="2">
        <v>0</v>
      </c>
      <c r="C52" s="19">
        <v>79.904</v>
      </c>
      <c r="D52" s="2">
        <f t="shared" si="12"/>
        <v>0</v>
      </c>
      <c r="E52" s="2">
        <f>D52*1</f>
        <v>0</v>
      </c>
      <c r="F52" s="6">
        <f t="shared" si="11"/>
        <v>0</v>
      </c>
      <c r="G52" s="5">
        <f>F52</f>
        <v>0</v>
      </c>
    </row>
    <row r="53" spans="1:7" ht="15.75">
      <c r="A53" s="2" t="s">
        <v>22</v>
      </c>
      <c r="B53" s="3">
        <v>0</v>
      </c>
      <c r="C53" s="19">
        <v>44.01</v>
      </c>
      <c r="D53" s="3">
        <f t="shared" si="12"/>
        <v>0</v>
      </c>
      <c r="E53" s="3">
        <f>D53*2</f>
        <v>0</v>
      </c>
      <c r="F53" s="6">
        <f t="shared" si="11"/>
        <v>0</v>
      </c>
      <c r="G53" s="5">
        <f>F53/2</f>
        <v>0</v>
      </c>
    </row>
    <row r="54" spans="1:7" ht="16.5" thickBot="1">
      <c r="A54" s="25" t="s">
        <v>63</v>
      </c>
      <c r="B54" s="9">
        <v>0</v>
      </c>
      <c r="C54" s="19">
        <v>175.5982</v>
      </c>
      <c r="D54" s="3">
        <f>B54/C54</f>
        <v>0</v>
      </c>
      <c r="E54" s="9">
        <f>D54*3</f>
        <v>0</v>
      </c>
      <c r="F54" s="6">
        <f>E54*$D$65</f>
        <v>0</v>
      </c>
      <c r="G54" s="5">
        <f>F54/3</f>
        <v>0</v>
      </c>
    </row>
    <row r="55" spans="1:7" ht="16.5" thickBot="1">
      <c r="A55" s="2" t="s">
        <v>27</v>
      </c>
      <c r="B55" s="9">
        <v>0</v>
      </c>
      <c r="C55" s="19">
        <v>80.06</v>
      </c>
      <c r="D55" s="3">
        <f t="shared" si="12"/>
        <v>0</v>
      </c>
      <c r="E55" s="9">
        <f>D55*3</f>
        <v>0</v>
      </c>
      <c r="F55" s="6">
        <f t="shared" si="11"/>
        <v>0</v>
      </c>
      <c r="G55" s="5">
        <f>F55/3</f>
        <v>0</v>
      </c>
    </row>
    <row r="56" spans="1:5" ht="12.75">
      <c r="A56" s="23" t="s">
        <v>13</v>
      </c>
      <c r="B56" s="28">
        <f>SUM(B7:B55)</f>
        <v>102.78000000000002</v>
      </c>
      <c r="E56">
        <f>SUM(E7:E55)</f>
        <v>2.0695780946976097</v>
      </c>
    </row>
    <row r="57" spans="1:5" ht="12.75">
      <c r="A57" s="22" t="s">
        <v>26</v>
      </c>
      <c r="B57" s="4">
        <f>($B52*15.9995)/(2*18.998403)+(B51*15.9994)/(2*35.453)</f>
        <v>3.630586212732349</v>
      </c>
      <c r="E57">
        <f>0.5*(E51+E52)</f>
        <v>0.2269201478013144</v>
      </c>
    </row>
    <row r="58" spans="2:5" ht="12.75">
      <c r="B58" s="4">
        <f>B56-B57</f>
        <v>99.14941378726766</v>
      </c>
      <c r="E58">
        <f>E56-E57</f>
        <v>1.8426579468962954</v>
      </c>
    </row>
    <row r="60" spans="5:7" ht="12.75">
      <c r="E60" s="16" t="s">
        <v>14</v>
      </c>
      <c r="F60" s="11"/>
      <c r="G60" s="15">
        <v>4</v>
      </c>
    </row>
    <row r="64" spans="3:6" ht="12.75">
      <c r="C64" s="12" t="s">
        <v>23</v>
      </c>
      <c r="D64" s="12"/>
      <c r="E64" s="12"/>
      <c r="F64" s="12"/>
    </row>
    <row r="65" spans="3:6" ht="12.75">
      <c r="C65" s="13" t="s">
        <v>15</v>
      </c>
      <c r="D65" s="12">
        <f>G60/E58</f>
        <v>2.1707772767796927</v>
      </c>
      <c r="E65" s="12"/>
      <c r="F65" s="12"/>
    </row>
    <row r="66" spans="3:6" ht="12.75">
      <c r="C66" s="12"/>
      <c r="D66" s="12"/>
      <c r="E66" s="12"/>
      <c r="F66" s="12"/>
    </row>
    <row r="67" spans="3:6" ht="12.75">
      <c r="C67" s="12" t="s">
        <v>25</v>
      </c>
      <c r="D67" s="12"/>
      <c r="E67" s="12"/>
      <c r="F67" s="12"/>
    </row>
    <row r="69" spans="1:6" ht="12.75">
      <c r="A69" s="14" t="s">
        <v>24</v>
      </c>
      <c r="B69" s="14"/>
      <c r="C69" s="14"/>
      <c r="D69" s="14"/>
      <c r="E69" s="14"/>
      <c r="F69" s="14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Yang</cp:lastModifiedBy>
  <cp:lastPrinted>2010-10-26T19:11:45Z</cp:lastPrinted>
  <dcterms:created xsi:type="dcterms:W3CDTF">2008-07-18T22:22:05Z</dcterms:created>
  <dcterms:modified xsi:type="dcterms:W3CDTF">2014-08-19T10:52:08Z</dcterms:modified>
  <cp:category/>
  <cp:version/>
  <cp:contentType/>
  <cp:contentStatus/>
</cp:coreProperties>
</file>