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8250"/>
  </bookViews>
  <sheets>
    <sheet name="Sheet1" sheetId="2" r:id="rId1"/>
    <sheet name="R070396_processed" sheetId="1" r:id="rId2"/>
  </sheets>
  <calcPr calcId="145621" concurrentCalc="0"/>
</workbook>
</file>

<file path=xl/calcChain.xml><?xml version="1.0" encoding="utf-8"?>
<calcChain xmlns="http://schemas.openxmlformats.org/spreadsheetml/2006/main">
  <c r="L24" i="2" l="1"/>
  <c r="L25" i="2"/>
  <c r="C37" i="2"/>
  <c r="B37" i="2"/>
  <c r="D37" i="2"/>
  <c r="E37" i="2"/>
  <c r="B36" i="2"/>
  <c r="B39" i="2"/>
  <c r="B35" i="2"/>
  <c r="B34" i="2"/>
  <c r="B33" i="2"/>
  <c r="B32" i="2"/>
  <c r="D30" i="2"/>
  <c r="E30" i="2"/>
  <c r="B29" i="2"/>
  <c r="B28" i="2"/>
  <c r="B27" i="2"/>
  <c r="B26" i="2"/>
  <c r="D26" i="2"/>
  <c r="E26" i="2"/>
  <c r="B25" i="2"/>
  <c r="D25" i="2"/>
  <c r="E25" i="2"/>
  <c r="B24" i="2"/>
  <c r="B23" i="2"/>
  <c r="D23" i="2"/>
  <c r="E23" i="2"/>
  <c r="B22" i="2"/>
  <c r="D22" i="2"/>
  <c r="E22" i="2"/>
  <c r="B21" i="2"/>
  <c r="B20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15" i="2"/>
  <c r="C14" i="2"/>
  <c r="D36" i="2"/>
  <c r="E36" i="2"/>
  <c r="D35" i="2"/>
  <c r="E35" i="2"/>
  <c r="D34" i="2"/>
  <c r="E34" i="2"/>
  <c r="D33" i="2"/>
  <c r="E33" i="2"/>
  <c r="D32" i="2"/>
  <c r="E32" i="2"/>
  <c r="E31" i="2"/>
  <c r="D29" i="2"/>
  <c r="E29" i="2"/>
  <c r="D28" i="2"/>
  <c r="E28" i="2"/>
  <c r="D27" i="2"/>
  <c r="E27" i="2"/>
  <c r="D24" i="2"/>
  <c r="E24" i="2"/>
  <c r="D21" i="2"/>
  <c r="E21" i="2"/>
  <c r="D20" i="2"/>
  <c r="E20" i="2"/>
  <c r="E38" i="2"/>
  <c r="E39" i="2"/>
  <c r="B38" i="2"/>
  <c r="B40" i="2"/>
  <c r="E40" i="2"/>
  <c r="D47" i="2"/>
  <c r="F37" i="2"/>
  <c r="G37" i="2"/>
  <c r="F35" i="2"/>
  <c r="G35" i="2"/>
  <c r="F27" i="2"/>
  <c r="G27" i="2"/>
  <c r="F36" i="2"/>
  <c r="G36" i="2"/>
  <c r="F25" i="2"/>
  <c r="G25" i="2"/>
  <c r="F32" i="2"/>
  <c r="G32" i="2"/>
  <c r="F23" i="2"/>
  <c r="G23" i="2"/>
  <c r="F28" i="2"/>
  <c r="G28" i="2"/>
  <c r="F21" i="2"/>
  <c r="G21" i="2"/>
  <c r="F24" i="2"/>
  <c r="G24" i="2"/>
  <c r="F30" i="2"/>
  <c r="G30" i="2"/>
  <c r="F22" i="2"/>
  <c r="G22" i="2"/>
  <c r="F33" i="2"/>
  <c r="G33" i="2"/>
  <c r="F34" i="2"/>
  <c r="G34" i="2"/>
  <c r="F29" i="2"/>
  <c r="G29" i="2"/>
  <c r="F20" i="2"/>
  <c r="G20" i="2"/>
  <c r="F26" i="2"/>
  <c r="G26" i="2"/>
  <c r="L23" i="2"/>
  <c r="L22" i="2"/>
  <c r="L21" i="2"/>
</calcChain>
</file>

<file path=xl/sharedStrings.xml><?xml version="1.0" encoding="utf-8"?>
<sst xmlns="http://schemas.openxmlformats.org/spreadsheetml/2006/main" count="158" uniqueCount="84">
  <si>
    <t>Name</t>
  </si>
  <si>
    <t>Num</t>
  </si>
  <si>
    <t xml:space="preserve">       F</t>
  </si>
  <si>
    <t xml:space="preserve">    Na2O</t>
  </si>
  <si>
    <t xml:space="preserve">    SiO2</t>
  </si>
  <si>
    <t xml:space="preserve">     MgO</t>
  </si>
  <si>
    <t xml:space="preserve">   Al2O3</t>
  </si>
  <si>
    <t xml:space="preserve">    P2O5</t>
  </si>
  <si>
    <t xml:space="preserve">     SO2</t>
  </si>
  <si>
    <t xml:space="preserve">      Cl</t>
  </si>
  <si>
    <t xml:space="preserve">     K2O</t>
  </si>
  <si>
    <t xml:space="preserve">    V2O3</t>
  </si>
  <si>
    <t xml:space="preserve">     FeO</t>
  </si>
  <si>
    <t xml:space="preserve">    TiO2</t>
  </si>
  <si>
    <t xml:space="preserve">     MnO</t>
  </si>
  <si>
    <t xml:space="preserve">     CaO</t>
  </si>
  <si>
    <t xml:space="preserve">   Nb2O5</t>
  </si>
  <si>
    <t xml:space="preserve">   Ta2O5</t>
  </si>
  <si>
    <t>Total</t>
  </si>
  <si>
    <t xml:space="preserve">R070396                                                 </t>
  </si>
  <si>
    <t xml:space="preserve">#1  </t>
  </si>
  <si>
    <t xml:space="preserve">#2  </t>
  </si>
  <si>
    <t xml:space="preserve">#3  </t>
  </si>
  <si>
    <t xml:space="preserve">#4  </t>
  </si>
  <si>
    <t xml:space="preserve">#5  </t>
  </si>
  <si>
    <t xml:space="preserve">#6  </t>
  </si>
  <si>
    <t xml:space="preserve">#7  </t>
  </si>
  <si>
    <t xml:space="preserve">#8  </t>
  </si>
  <si>
    <t xml:space="preserve">#9  </t>
  </si>
  <si>
    <t xml:space="preserve">#10 </t>
  </si>
  <si>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</si>
  <si>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</si>
  <si>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</si>
  <si>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</si>
  <si>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</si>
  <si>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</si>
  <si>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</si>
  <si>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</si>
  <si>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</si>
  <si>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</si>
  <si>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</si>
  <si>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V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</si>
  <si>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FeO</t>
  </si>
  <si>
    <t>MnO</t>
  </si>
  <si>
    <t>MgO</t>
  </si>
  <si>
    <t>CaO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</si>
  <si>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</si>
  <si>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</si>
  <si>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</si>
  <si>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</si>
  <si>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r>
      <t>Nb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</si>
  <si>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</si>
  <si>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Ta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</si>
  <si>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Cl</t>
  </si>
  <si>
    <t>F</t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</si>
  <si>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</si>
  <si>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</si>
  <si>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</si>
  <si>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</si>
  <si>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</si>
  <si>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</si>
  <si>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</si>
  <si>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</si>
  <si>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Average</t>
  </si>
  <si>
    <t>Std Dev</t>
  </si>
  <si>
    <r>
      <t>SO</t>
    </r>
    <r>
      <rPr>
        <vertAlign val="subscript"/>
        <sz val="11"/>
        <color theme="1"/>
        <rFont val="Calibri"/>
        <family val="2"/>
        <scheme val="minor"/>
      </rPr>
      <t>2</t>
    </r>
  </si>
  <si>
    <t>Sample Description: Epistolite</t>
  </si>
  <si>
    <r>
      <t>Na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TiNb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(Si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(OH)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·4H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</si>
  <si>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Nb+Ta=</t>
  </si>
  <si>
    <t>Si+Al=</t>
  </si>
  <si>
    <r>
      <t>SiO</t>
    </r>
    <r>
      <rPr>
        <b/>
        <vertAlign val="subscript"/>
        <sz val="10"/>
        <rFont val="Arial"/>
        <family val="2"/>
      </rPr>
      <t>2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</si>
  <si>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</si>
  <si>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</si>
  <si>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r>
      <t>Nb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</si>
  <si>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Ta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</si>
  <si>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t>Na+Ca+K+Mn=</t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</si>
  <si>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5</t>
    </r>
  </si>
  <si>
    <t>Ti+Fe+V =</t>
  </si>
  <si>
    <r>
      <t>V</t>
    </r>
    <r>
      <rPr>
        <b/>
        <vertAlign val="subscript"/>
        <sz val="1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0"/>
        <rFont val="Arial"/>
        <family val="2"/>
      </rPr>
      <t>3</t>
    </r>
  </si>
  <si>
    <t>Cl+F=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</si>
  <si>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</si>
  <si>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</si>
  <si>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t>Empirical Formula:</t>
  </si>
  <si>
    <r>
      <t>(Na</t>
    </r>
    <r>
      <rPr>
        <vertAlign val="subscript"/>
        <sz val="12"/>
        <color rgb="FF000000"/>
        <rFont val="Calibri"/>
        <family val="2"/>
        <scheme val="minor"/>
      </rPr>
      <t>3.07</t>
    </r>
    <r>
      <rPr>
        <sz val="12"/>
        <color rgb="FF000000"/>
        <rFont val="Calibri"/>
        <family val="2"/>
        <scheme val="minor"/>
      </rPr>
      <t>Ca</t>
    </r>
    <r>
      <rPr>
        <vertAlign val="subscript"/>
        <sz val="12"/>
        <color rgb="FF000000"/>
        <rFont val="Calibri"/>
        <family val="2"/>
        <scheme val="minor"/>
      </rPr>
      <t>0.20</t>
    </r>
    <r>
      <rPr>
        <sz val="12"/>
        <color rgb="FF000000"/>
        <rFont val="Calibri"/>
        <family val="2"/>
        <scheme val="minor"/>
      </rPr>
      <t>K</t>
    </r>
    <r>
      <rPr>
        <vertAlign val="subscript"/>
        <sz val="12"/>
        <color rgb="FF000000"/>
        <rFont val="Calibri"/>
        <family val="2"/>
        <scheme val="minor"/>
      </rPr>
      <t>0.13</t>
    </r>
    <r>
      <rPr>
        <sz val="12"/>
        <color rgb="FF000000"/>
        <rFont val="Calibri"/>
        <family val="2"/>
        <scheme val="minor"/>
      </rPr>
      <t>Mg</t>
    </r>
    <r>
      <rPr>
        <vertAlign val="subscript"/>
        <sz val="12"/>
        <color rgb="FF000000"/>
        <rFont val="Calibri"/>
        <family val="2"/>
        <scheme val="minor"/>
      </rPr>
      <t>0.10</t>
    </r>
    <r>
      <rPr>
        <sz val="12"/>
        <color rgb="FF000000"/>
        <rFont val="Calibri"/>
        <family val="2"/>
        <scheme val="minor"/>
      </rPr>
      <t>Mn</t>
    </r>
    <r>
      <rPr>
        <vertAlign val="subscript"/>
        <sz val="12"/>
        <color rgb="FF000000"/>
        <rFont val="Calibri"/>
        <family val="2"/>
        <scheme val="minor"/>
      </rPr>
      <t>0.09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Σ=3.59</t>
    </r>
    <r>
      <rPr>
        <sz val="12"/>
        <color rgb="FF000000"/>
        <rFont val="Calibri"/>
        <family val="2"/>
        <scheme val="minor"/>
      </rPr>
      <t>(Ti</t>
    </r>
    <r>
      <rPr>
        <vertAlign val="subscript"/>
        <sz val="12"/>
        <color rgb="FF000000"/>
        <rFont val="Calibri"/>
        <family val="2"/>
        <scheme val="minor"/>
      </rPr>
      <t>0.71</t>
    </r>
    <r>
      <rPr>
        <sz val="12"/>
        <color rgb="FF000000"/>
        <rFont val="Calibri"/>
        <family val="2"/>
        <scheme val="minor"/>
      </rPr>
      <t>Fe</t>
    </r>
    <r>
      <rPr>
        <vertAlign val="subscript"/>
        <sz val="12"/>
        <color rgb="FF000000"/>
        <rFont val="Calibri"/>
        <family val="2"/>
        <scheme val="minor"/>
      </rPr>
      <t>0.12</t>
    </r>
    <r>
      <rPr>
        <sz val="12"/>
        <color rgb="FF000000"/>
        <rFont val="Calibri"/>
        <family val="2"/>
        <scheme val="minor"/>
      </rPr>
      <t>V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Σ=0.85</t>
    </r>
    <r>
      <rPr>
        <sz val="12"/>
        <color rgb="FF000000"/>
        <rFont val="Calibri"/>
        <family val="2"/>
        <scheme val="minor"/>
      </rPr>
      <t>Nb</t>
    </r>
    <r>
      <rPr>
        <vertAlign val="subscript"/>
        <sz val="12"/>
        <color rgb="FF000000"/>
        <rFont val="Calibri"/>
        <family val="2"/>
        <scheme val="minor"/>
      </rPr>
      <t>2.03</t>
    </r>
    <r>
      <rPr>
        <sz val="11"/>
        <color rgb="FF000000"/>
        <rFont val="Calibri"/>
        <family val="2"/>
        <scheme val="minor"/>
      </rPr>
      <t>[(Si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1.92</t>
    </r>
    <r>
      <rPr>
        <sz val="11"/>
        <color rgb="FF000000"/>
        <rFont val="Calibri"/>
        <family val="2"/>
        <scheme val="minor"/>
      </rPr>
      <t>(Al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O</t>
    </r>
    <r>
      <rPr>
        <vertAlign val="subscript"/>
        <sz val="11"/>
        <color rgb="FF000000"/>
        <rFont val="Calibri"/>
        <family val="2"/>
        <scheme val="minor"/>
      </rPr>
      <t>7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0.8</t>
    </r>
    <r>
      <rPr>
        <sz val="11"/>
        <color rgb="FF000000"/>
        <rFont val="Calibri"/>
        <family val="2"/>
        <scheme val="minor"/>
      </rPr>
      <t>]</t>
    </r>
    <r>
      <rPr>
        <sz val="7.5"/>
        <color rgb="FF000000"/>
        <rFont val="Calibri"/>
        <family val="2"/>
        <scheme val="minor"/>
      </rPr>
      <t>Σ=2</t>
    </r>
    <r>
      <rPr>
        <sz val="12"/>
        <color rgb="FF000000"/>
        <rFont val="Calibri"/>
        <family val="2"/>
        <scheme val="minor"/>
      </rPr>
      <t>[O</t>
    </r>
    <r>
      <rPr>
        <vertAlign val="subscript"/>
        <sz val="12"/>
        <color rgb="FF000000"/>
        <rFont val="Calibri"/>
        <family val="2"/>
        <scheme val="minor"/>
      </rPr>
      <t>1</t>
    </r>
    <r>
      <rPr>
        <sz val="12"/>
        <color rgb="FF000000"/>
        <rFont val="Calibri"/>
        <family val="2"/>
        <scheme val="minor"/>
      </rPr>
      <t>F</t>
    </r>
    <r>
      <rPr>
        <vertAlign val="subscript"/>
        <sz val="12"/>
        <color rgb="FF000000"/>
        <rFont val="Calibri"/>
        <family val="2"/>
        <scheme val="minor"/>
      </rPr>
      <t>0.43</t>
    </r>
    <r>
      <rPr>
        <sz val="12"/>
        <color rgb="FF000000"/>
        <rFont val="Calibri"/>
        <family val="2"/>
        <scheme val="minor"/>
      </rPr>
      <t>Cl</t>
    </r>
    <r>
      <rPr>
        <vertAlign val="subscript"/>
        <sz val="12"/>
        <color rgb="FF000000"/>
        <rFont val="Calibri"/>
        <family val="2"/>
        <scheme val="minor"/>
      </rPr>
      <t>0.02</t>
    </r>
    <r>
      <rPr>
        <sz val="12"/>
        <color rgb="FF000000"/>
        <rFont val="Calibri"/>
        <family val="2"/>
        <scheme val="minor"/>
      </rPr>
      <t>(OH)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]</t>
    </r>
    <r>
      <rPr>
        <vertAlign val="subscript"/>
        <sz val="12"/>
        <color rgb="FF000000"/>
        <rFont val="Calibri"/>
        <family val="2"/>
        <scheme val="minor"/>
      </rPr>
      <t>Σ=3.45</t>
    </r>
    <r>
      <rPr>
        <sz val="12"/>
        <color rgb="FF000000"/>
        <rFont val="Calibri"/>
        <family val="2"/>
        <scheme val="minor"/>
      </rPr>
      <t>[(PO</t>
    </r>
    <r>
      <rPr>
        <vertAlign val="subscript"/>
        <sz val="12"/>
        <color rgb="FF000000"/>
        <rFont val="Calibri"/>
        <family val="2"/>
        <scheme val="minor"/>
      </rPr>
      <t>4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0.24</t>
    </r>
    <r>
      <rPr>
        <sz val="12"/>
        <color rgb="FF000000"/>
        <rFont val="Calibri"/>
        <family val="2"/>
        <scheme val="minor"/>
      </rPr>
      <t>(SO</t>
    </r>
    <r>
      <rPr>
        <vertAlign val="subscript"/>
        <sz val="12"/>
        <color rgb="FF000000"/>
        <rFont val="Calibri"/>
        <family val="2"/>
        <scheme val="minor"/>
      </rPr>
      <t>4</t>
    </r>
    <r>
      <rPr>
        <sz val="12"/>
        <color rgb="FF000000"/>
        <rFont val="Calibri"/>
        <family val="2"/>
        <scheme val="minor"/>
      </rPr>
      <t>)</t>
    </r>
    <r>
      <rPr>
        <vertAlign val="subscript"/>
        <sz val="12"/>
        <color rgb="FF000000"/>
        <rFont val="Calibri"/>
        <family val="2"/>
        <scheme val="minor"/>
      </rPr>
      <t>0.01</t>
    </r>
    <r>
      <rPr>
        <sz val="12"/>
        <color rgb="FF000000"/>
        <rFont val="Calibri"/>
        <family val="2"/>
        <scheme val="minor"/>
      </rPr>
      <t>]·2.58H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</si>
</sst>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3" borderId="0" xfId="0" applyFont="1" applyFill="1"/>
    <xf numFmtId="0" fontId="0" fillId="33" borderId="0" xfId="0" applyFill="1"/>
    <xf numFmtId="0" fontId="18" fillId="0" borderId="0" xfId="0" applyFont="1"/>
    <xf numFmtId="0" fontId="19" fillId="34" borderId="0" xfId="0" applyFont="1" applyFill="1"/>
    <xf numFmtId="0" fontId="0" fillId="34" borderId="0" xfId="0" applyFill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12" xfId="0" applyBorder="1"/>
    <xf numFmtId="2" fontId="0" fillId="0" borderId="12" xfId="0" applyNumberFormat="1" applyBorder="1"/>
    <xf numFmtId="164" fontId="0" fillId="0" borderId="12" xfId="0" applyNumberFormat="1" applyBorder="1"/>
    <xf numFmtId="0" fontId="19" fillId="0" borderId="12" xfId="0" applyFont="1" applyBorder="1"/>
    <xf numFmtId="2" fontId="0" fillId="0" borderId="12" xfId="0" applyNumberFormat="1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3" xfId="0" applyFill="1" applyBorder="1"/>
    <xf numFmtId="0" fontId="19" fillId="0" borderId="0" xfId="0" applyFont="1"/>
    <xf numFmtId="0" fontId="0" fillId="0" borderId="13" xfId="0" quotePrefix="1" applyFill="1" applyBorder="1"/>
    <xf numFmtId="2" fontId="0" fillId="0" borderId="0" xfId="0" applyNumberFormat="1"/>
    <xf numFmtId="0" fontId="0" fillId="35" borderId="0" xfId="0" applyFill="1" applyAlignment="1"/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0" xfId="0" applyFill="1"/>
    <xf numFmtId="0" fontId="0" fillId="36" borderId="0" xfId="0" applyFill="1" applyAlignment="1">
      <alignment horizontal="right"/>
    </xf>
    <xf numFmtId="0" fontId="0" fillId="37" borderId="0" xfId="0" applyFill="1"/>
    <xf numFmtId="164" fontId="0" fillId="0" borderId="0" xfId="0" applyNumberFormat="1"/>
    <xf numFmtId="0" fontId="16" fillId="0" borderId="11" xfId="0" applyFont="1" applyBorder="1"/>
    <xf numFmtId="0" fontId="16" fillId="0" borderId="12" xfId="0" applyFont="1" applyBorder="1"/>
    <xf numFmtId="0" fontId="18" fillId="0" borderId="12" xfId="0" applyFont="1" applyBorder="1"/>
    <xf numFmtId="164" fontId="0" fillId="0" borderId="12" xfId="0" applyNumberFormat="1" applyFont="1" applyBorder="1"/>
    <xf numFmtId="0" fontId="0" fillId="0" borderId="12" xfId="0" applyFont="1" applyBorder="1"/>
    <xf numFmtId="0" fontId="23" fillId="0" borderId="0" xfId="0" applyFont="1" applyAlignment="1">
      <alignment vertic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14" workbookViewId="0">
      <selection activeCell="J28" sqref="J28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0.7109375" customWidth="1"/>
    <col min="7" max="7" width="8.5703125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19" x14ac:dyDescent="0.25">
      <c r="A1" s="1" t="s">
        <v>30</v>
      </c>
      <c r="B1" s="2"/>
      <c r="C1" s="2"/>
      <c r="D1" s="2"/>
    </row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25">
      <c r="A3" t="s">
        <v>19</v>
      </c>
      <c r="B3" t="s">
        <v>20</v>
      </c>
      <c r="C3">
        <v>0.85160000000000002</v>
      </c>
      <c r="D3">
        <v>10.0382</v>
      </c>
      <c r="E3">
        <v>28.696400000000001</v>
      </c>
      <c r="F3">
        <v>0.44440000000000002</v>
      </c>
      <c r="G3">
        <v>1.1298999999999999</v>
      </c>
      <c r="H3">
        <v>2.3807</v>
      </c>
      <c r="I3">
        <v>0.1119</v>
      </c>
      <c r="J3">
        <v>0.1154</v>
      </c>
      <c r="K3">
        <v>0.86009999999999998</v>
      </c>
      <c r="L3">
        <v>0.21479999999999999</v>
      </c>
      <c r="M3">
        <v>1.0432999999999999</v>
      </c>
      <c r="N3">
        <v>6.8806000000000003</v>
      </c>
      <c r="O3">
        <v>0.88839999999999997</v>
      </c>
      <c r="P3">
        <v>1.4272</v>
      </c>
      <c r="Q3">
        <v>35.044800000000002</v>
      </c>
      <c r="R3">
        <v>3.3000000000000002E-2</v>
      </c>
      <c r="S3">
        <v>90.162999999999997</v>
      </c>
    </row>
    <row r="4" spans="1:19" x14ac:dyDescent="0.25">
      <c r="A4" t="s">
        <v>19</v>
      </c>
      <c r="B4" t="s">
        <v>21</v>
      </c>
      <c r="C4">
        <v>0.79430000000000001</v>
      </c>
      <c r="D4">
        <v>12.173400000000001</v>
      </c>
      <c r="E4">
        <v>28.7349</v>
      </c>
      <c r="F4">
        <v>0.68810000000000004</v>
      </c>
      <c r="G4">
        <v>1.0674999999999999</v>
      </c>
      <c r="H4">
        <v>2.1057000000000001</v>
      </c>
      <c r="I4">
        <v>7.7899999999999997E-2</v>
      </c>
      <c r="J4">
        <v>0.1115</v>
      </c>
      <c r="K4">
        <v>0.80230000000000001</v>
      </c>
      <c r="L4">
        <v>0.21329999999999999</v>
      </c>
      <c r="M4">
        <v>1.0987</v>
      </c>
      <c r="N4">
        <v>6.8605999999999998</v>
      </c>
      <c r="O4">
        <v>0.89739999999999998</v>
      </c>
      <c r="P4">
        <v>1.4426000000000001</v>
      </c>
      <c r="Q4">
        <v>33.631399999999999</v>
      </c>
      <c r="R4">
        <v>5.3699999999999998E-2</v>
      </c>
      <c r="S4">
        <v>90.756</v>
      </c>
    </row>
    <row r="5" spans="1:19" x14ac:dyDescent="0.25">
      <c r="A5" t="s">
        <v>19</v>
      </c>
      <c r="B5" t="s">
        <v>22</v>
      </c>
      <c r="C5">
        <v>1.1573</v>
      </c>
      <c r="D5">
        <v>12.2044</v>
      </c>
      <c r="E5">
        <v>28.998000000000001</v>
      </c>
      <c r="F5">
        <v>0.39460000000000001</v>
      </c>
      <c r="G5">
        <v>1.1052999999999999</v>
      </c>
      <c r="H5">
        <v>1.9637</v>
      </c>
      <c r="I5">
        <v>6.3899999999999998E-2</v>
      </c>
      <c r="J5">
        <v>9.6000000000000002E-2</v>
      </c>
      <c r="K5">
        <v>0.78059999999999996</v>
      </c>
      <c r="L5">
        <v>0.2074</v>
      </c>
      <c r="M5">
        <v>1.0459000000000001</v>
      </c>
      <c r="N5">
        <v>6.7304000000000004</v>
      </c>
      <c r="O5">
        <v>0.89349999999999996</v>
      </c>
      <c r="P5">
        <v>1.3726</v>
      </c>
      <c r="Q5">
        <v>33.866</v>
      </c>
      <c r="R5">
        <v>0.1221</v>
      </c>
      <c r="S5">
        <v>91.004000000000005</v>
      </c>
    </row>
    <row r="6" spans="1:19" x14ac:dyDescent="0.25">
      <c r="A6" t="s">
        <v>19</v>
      </c>
      <c r="B6" t="s">
        <v>23</v>
      </c>
      <c r="C6">
        <v>1.1451</v>
      </c>
      <c r="D6">
        <v>11.655799999999999</v>
      </c>
      <c r="E6">
        <v>28.7713</v>
      </c>
      <c r="F6">
        <v>0.33660000000000001</v>
      </c>
      <c r="G6">
        <v>1.0826</v>
      </c>
      <c r="H6">
        <v>2.5548000000000002</v>
      </c>
      <c r="I6">
        <v>8.3900000000000002E-2</v>
      </c>
      <c r="J6">
        <v>0.11310000000000001</v>
      </c>
      <c r="K6">
        <v>0.80830000000000002</v>
      </c>
      <c r="L6">
        <v>0.22070000000000001</v>
      </c>
      <c r="M6">
        <v>0.96609999999999996</v>
      </c>
      <c r="N6">
        <v>6.6886999999999999</v>
      </c>
      <c r="O6">
        <v>0.74760000000000004</v>
      </c>
      <c r="P6">
        <v>1.3557999999999999</v>
      </c>
      <c r="Q6">
        <v>34.346699999999998</v>
      </c>
      <c r="R6">
        <v>8.9099999999999999E-2</v>
      </c>
      <c r="S6">
        <v>90.968999999999994</v>
      </c>
    </row>
    <row r="7" spans="1:19" x14ac:dyDescent="0.25">
      <c r="A7" t="s">
        <v>19</v>
      </c>
      <c r="B7" t="s">
        <v>24</v>
      </c>
      <c r="C7">
        <v>1.3013999999999999</v>
      </c>
      <c r="D7">
        <v>11.940200000000001</v>
      </c>
      <c r="E7">
        <v>28.3734</v>
      </c>
      <c r="F7">
        <v>0.38629999999999998</v>
      </c>
      <c r="G7">
        <v>1.0864</v>
      </c>
      <c r="H7">
        <v>2.0141</v>
      </c>
      <c r="I7">
        <v>9.9900000000000003E-2</v>
      </c>
      <c r="J7">
        <v>0.1169</v>
      </c>
      <c r="K7">
        <v>0.87209999999999999</v>
      </c>
      <c r="L7">
        <v>0.1986</v>
      </c>
      <c r="M7">
        <v>1.1256999999999999</v>
      </c>
      <c r="N7">
        <v>6.9989999999999997</v>
      </c>
      <c r="O7">
        <v>0.76049999999999995</v>
      </c>
      <c r="P7">
        <v>1.4258</v>
      </c>
      <c r="Q7">
        <v>33.558500000000002</v>
      </c>
      <c r="R7">
        <v>4.3999999999999997E-2</v>
      </c>
      <c r="S7">
        <v>90.307000000000002</v>
      </c>
    </row>
    <row r="8" spans="1:19" x14ac:dyDescent="0.25">
      <c r="A8" t="s">
        <v>19</v>
      </c>
      <c r="B8" t="s">
        <v>25</v>
      </c>
      <c r="C8">
        <v>1.1405000000000001</v>
      </c>
      <c r="D8">
        <v>12.550800000000001</v>
      </c>
      <c r="E8">
        <v>29.661200000000001</v>
      </c>
      <c r="F8">
        <v>0.69799999999999995</v>
      </c>
      <c r="G8">
        <v>1.2659</v>
      </c>
      <c r="H8">
        <v>1.7665999999999999</v>
      </c>
      <c r="I8">
        <v>0.10390000000000001</v>
      </c>
      <c r="J8">
        <v>6.2700000000000006E-2</v>
      </c>
      <c r="K8">
        <v>0.70830000000000004</v>
      </c>
      <c r="L8">
        <v>0.20300000000000001</v>
      </c>
      <c r="M8">
        <v>1.244</v>
      </c>
      <c r="N8">
        <v>7.1725000000000003</v>
      </c>
      <c r="O8">
        <v>0.78120000000000001</v>
      </c>
      <c r="P8">
        <v>1.3460000000000001</v>
      </c>
      <c r="Q8">
        <v>31.5901</v>
      </c>
      <c r="R8">
        <v>0.19170000000000001</v>
      </c>
      <c r="S8">
        <v>90.49</v>
      </c>
    </row>
    <row r="9" spans="1:19" x14ac:dyDescent="0.25">
      <c r="A9" t="s">
        <v>19</v>
      </c>
      <c r="B9" t="s">
        <v>26</v>
      </c>
      <c r="C9">
        <v>1.0067999999999999</v>
      </c>
      <c r="D9">
        <v>12.9161</v>
      </c>
      <c r="E9">
        <v>28.766999999999999</v>
      </c>
      <c r="F9">
        <v>0.37640000000000001</v>
      </c>
      <c r="G9">
        <v>0.38540000000000002</v>
      </c>
      <c r="H9">
        <v>2.1446999999999998</v>
      </c>
      <c r="I9">
        <v>5.1900000000000002E-2</v>
      </c>
      <c r="J9">
        <v>0.10299999999999999</v>
      </c>
      <c r="K9">
        <v>0.73839999999999995</v>
      </c>
      <c r="L9">
        <v>0.26779999999999998</v>
      </c>
      <c r="M9">
        <v>1.2299</v>
      </c>
      <c r="N9">
        <v>8.5251999999999999</v>
      </c>
      <c r="O9">
        <v>0.82120000000000004</v>
      </c>
      <c r="P9">
        <v>1.3879999999999999</v>
      </c>
      <c r="Q9">
        <v>32.396900000000002</v>
      </c>
      <c r="R9">
        <v>0.2283</v>
      </c>
      <c r="S9">
        <v>91.35</v>
      </c>
    </row>
    <row r="10" spans="1:19" x14ac:dyDescent="0.25">
      <c r="A10" t="s">
        <v>19</v>
      </c>
      <c r="B10" t="s">
        <v>27</v>
      </c>
      <c r="C10">
        <v>0.8105</v>
      </c>
      <c r="D10">
        <v>11.1799</v>
      </c>
      <c r="E10">
        <v>26.974299999999999</v>
      </c>
      <c r="F10">
        <v>0.59360000000000002</v>
      </c>
      <c r="G10">
        <v>0.82189999999999996</v>
      </c>
      <c r="H10">
        <v>2.2524000000000002</v>
      </c>
      <c r="I10">
        <v>7.5899999999999995E-2</v>
      </c>
      <c r="J10">
        <v>0.11070000000000001</v>
      </c>
      <c r="K10">
        <v>0.71789999999999998</v>
      </c>
      <c r="L10">
        <v>0.19270000000000001</v>
      </c>
      <c r="M10">
        <v>1.2299</v>
      </c>
      <c r="N10">
        <v>6.5937000000000001</v>
      </c>
      <c r="O10">
        <v>0.80179999999999996</v>
      </c>
      <c r="P10">
        <v>1.3053999999999999</v>
      </c>
      <c r="Q10">
        <v>31.155200000000001</v>
      </c>
      <c r="R10">
        <v>4.3999999999999997E-2</v>
      </c>
      <c r="S10">
        <v>84.863</v>
      </c>
    </row>
    <row r="11" spans="1:19" x14ac:dyDescent="0.25">
      <c r="A11" t="s">
        <v>19</v>
      </c>
      <c r="B11" t="s">
        <v>28</v>
      </c>
      <c r="C11">
        <v>0.98009999999999997</v>
      </c>
      <c r="D11">
        <v>10.543699999999999</v>
      </c>
      <c r="E11">
        <v>28.3584</v>
      </c>
      <c r="F11">
        <v>0.48580000000000001</v>
      </c>
      <c r="G11">
        <v>0.88239999999999996</v>
      </c>
      <c r="H11">
        <v>2.2614999999999998</v>
      </c>
      <c r="I11">
        <v>9.5899999999999999E-2</v>
      </c>
      <c r="J11">
        <v>0.1177</v>
      </c>
      <c r="K11">
        <v>0.77939999999999998</v>
      </c>
      <c r="L11">
        <v>0.2339</v>
      </c>
      <c r="M11">
        <v>0.75390000000000001</v>
      </c>
      <c r="N11">
        <v>7.0389999999999997</v>
      </c>
      <c r="O11">
        <v>0.81610000000000005</v>
      </c>
      <c r="P11">
        <v>1.5026999999999999</v>
      </c>
      <c r="Q11">
        <v>34.216500000000003</v>
      </c>
      <c r="R11">
        <v>6.1100000000000002E-2</v>
      </c>
      <c r="S11">
        <v>89.13</v>
      </c>
    </row>
    <row r="12" spans="1:19" x14ac:dyDescent="0.25">
      <c r="A12" t="s">
        <v>19</v>
      </c>
      <c r="B12" t="s">
        <v>29</v>
      </c>
      <c r="C12">
        <v>0.85570000000000002</v>
      </c>
      <c r="D12">
        <v>12.5549</v>
      </c>
      <c r="E12">
        <v>28.422599999999999</v>
      </c>
      <c r="F12">
        <v>0.3896</v>
      </c>
      <c r="G12">
        <v>0.99570000000000003</v>
      </c>
      <c r="H12">
        <v>1.982</v>
      </c>
      <c r="I12">
        <v>9.7900000000000001E-2</v>
      </c>
      <c r="J12">
        <v>0.1154</v>
      </c>
      <c r="K12">
        <v>0.75049999999999994</v>
      </c>
      <c r="L12">
        <v>0.21920000000000001</v>
      </c>
      <c r="M12">
        <v>0.87870000000000004</v>
      </c>
      <c r="N12">
        <v>6.7637999999999998</v>
      </c>
      <c r="O12">
        <v>0.7399</v>
      </c>
      <c r="P12">
        <v>1.5306999999999999</v>
      </c>
      <c r="Q12">
        <v>33.682899999999997</v>
      </c>
      <c r="R12">
        <v>0.13800000000000001</v>
      </c>
      <c r="S12">
        <v>90.120999999999995</v>
      </c>
    </row>
    <row r="13" spans="1:19" x14ac:dyDescent="0.25">
      <c r="A13" s="3"/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</row>
    <row r="14" spans="1:19" x14ac:dyDescent="0.25">
      <c r="A14" s="3"/>
      <c r="B14" t="s">
        <v>63</v>
      </c>
      <c r="C14">
        <f>AVERAGE(C3:C12)</f>
        <v>1.0043300000000002</v>
      </c>
      <c r="D14">
        <f t="shared" ref="D14:S14" si="0">AVERAGE(D3:D12)</f>
        <v>11.775740000000001</v>
      </c>
      <c r="E14">
        <f t="shared" si="0"/>
        <v>28.575749999999999</v>
      </c>
      <c r="F14">
        <f t="shared" si="0"/>
        <v>0.47933999999999993</v>
      </c>
      <c r="G14">
        <f t="shared" si="0"/>
        <v>0.98230000000000006</v>
      </c>
      <c r="H14">
        <f t="shared" si="0"/>
        <v>2.14262</v>
      </c>
      <c r="I14">
        <f t="shared" si="0"/>
        <v>8.6299999999999988E-2</v>
      </c>
      <c r="J14">
        <f t="shared" si="0"/>
        <v>0.10624</v>
      </c>
      <c r="K14">
        <f t="shared" si="0"/>
        <v>0.78178999999999998</v>
      </c>
      <c r="L14">
        <f t="shared" si="0"/>
        <v>0.21714000000000003</v>
      </c>
      <c r="M14">
        <f t="shared" si="0"/>
        <v>1.0616099999999999</v>
      </c>
      <c r="N14">
        <f t="shared" si="0"/>
        <v>7.0253500000000004</v>
      </c>
      <c r="O14">
        <f t="shared" si="0"/>
        <v>0.81476000000000004</v>
      </c>
      <c r="P14">
        <f t="shared" si="0"/>
        <v>1.4096800000000003</v>
      </c>
      <c r="Q14">
        <f t="shared" si="0"/>
        <v>33.3489</v>
      </c>
      <c r="R14">
        <f t="shared" si="0"/>
        <v>0.10050000000000001</v>
      </c>
      <c r="S14">
        <f t="shared" si="0"/>
        <v>89.915300000000002</v>
      </c>
    </row>
    <row r="15" spans="1:19" x14ac:dyDescent="0.25">
      <c r="A15" s="3"/>
      <c r="B15" t="s">
        <v>64</v>
      </c>
      <c r="C15">
        <f>STDEV(C3:C12)</f>
        <v>0.17565814685221717</v>
      </c>
      <c r="D15">
        <f t="shared" ref="D15:S15" si="1">STDEV(D3:D12)</f>
        <v>0.92996642257186446</v>
      </c>
      <c r="E15">
        <f t="shared" si="1"/>
        <v>0.67884557604149676</v>
      </c>
      <c r="F15">
        <f t="shared" si="1"/>
        <v>0.13357176348315594</v>
      </c>
      <c r="G15">
        <f t="shared" si="1"/>
        <v>0.24442153933090416</v>
      </c>
      <c r="H15">
        <f t="shared" si="1"/>
        <v>0.22848426544415459</v>
      </c>
      <c r="I15">
        <f t="shared" si="1"/>
        <v>1.8992396139274101E-2</v>
      </c>
      <c r="J15">
        <f t="shared" si="1"/>
        <v>1.6728166532993305E-2</v>
      </c>
      <c r="K15">
        <f t="shared" si="1"/>
        <v>5.5541164913962687E-2</v>
      </c>
      <c r="L15">
        <f t="shared" si="1"/>
        <v>2.1396583320188706E-2</v>
      </c>
      <c r="M15">
        <f t="shared" si="1"/>
        <v>0.16098243140859272</v>
      </c>
      <c r="N15">
        <f t="shared" si="1"/>
        <v>0.55530149618623093</v>
      </c>
      <c r="O15">
        <f t="shared" si="1"/>
        <v>6.0413707053945949E-2</v>
      </c>
      <c r="P15">
        <f t="shared" si="1"/>
        <v>7.041666153846135E-2</v>
      </c>
      <c r="Q15">
        <f t="shared" si="1"/>
        <v>1.2445034422522816</v>
      </c>
      <c r="R15">
        <f t="shared" si="1"/>
        <v>6.7771183650083389E-2</v>
      </c>
      <c r="S15">
        <f t="shared" si="1"/>
        <v>1.8794354974004528</v>
      </c>
    </row>
    <row r="16" spans="1:19" x14ac:dyDescent="0.25">
      <c r="A16" s="3"/>
    </row>
    <row r="17" spans="1:12" x14ac:dyDescent="0.25">
      <c r="A17" s="4" t="s">
        <v>66</v>
      </c>
      <c r="B17" s="5"/>
      <c r="C17" s="5"/>
      <c r="D17" s="5"/>
    </row>
    <row r="19" spans="1:12" ht="18.75" thickBot="1" x14ac:dyDescent="0.4">
      <c r="A19" s="6" t="s">
        <v>31</v>
      </c>
      <c r="B19" s="6" t="s">
        <v>32</v>
      </c>
      <c r="C19" s="6" t="s">
        <v>33</v>
      </c>
      <c r="D19" s="6" t="s">
        <v>34</v>
      </c>
      <c r="E19" s="6" t="s">
        <v>35</v>
      </c>
      <c r="F19" s="6" t="s">
        <v>36</v>
      </c>
      <c r="G19" s="6" t="s">
        <v>37</v>
      </c>
      <c r="J19" t="s">
        <v>67</v>
      </c>
    </row>
    <row r="20" spans="1:12" ht="15.75" x14ac:dyDescent="0.3">
      <c r="A20" s="7" t="s">
        <v>38</v>
      </c>
      <c r="B20" s="7">
        <f>E14</f>
        <v>28.575749999999999</v>
      </c>
      <c r="C20" s="8">
        <v>60.08</v>
      </c>
      <c r="D20" s="7">
        <f t="shared" ref="D20:D37" si="2">B20/C20</f>
        <v>0.47562832889480694</v>
      </c>
      <c r="E20" s="7">
        <f t="shared" ref="E20:E21" si="3">2*D20</f>
        <v>0.95125665778961388</v>
      </c>
      <c r="F20" s="7">
        <f t="shared" ref="F20:F30" si="4">E20*$D$47</f>
        <v>7.6773647782817571</v>
      </c>
      <c r="G20" s="9">
        <f t="shared" ref="G20:G21" si="5">F20/2</f>
        <v>3.8386823891408786</v>
      </c>
      <c r="H20" s="28" t="s">
        <v>70</v>
      </c>
    </row>
    <row r="21" spans="1:12" ht="15.75" x14ac:dyDescent="0.3">
      <c r="A21" s="10" t="s">
        <v>39</v>
      </c>
      <c r="B21" s="10">
        <f>N14</f>
        <v>7.0253500000000004</v>
      </c>
      <c r="C21" s="11">
        <v>79.898799999999994</v>
      </c>
      <c r="D21" s="10">
        <f t="shared" si="2"/>
        <v>8.7928104051625322E-2</v>
      </c>
      <c r="E21" s="10">
        <f t="shared" si="3"/>
        <v>0.17585620810325064</v>
      </c>
      <c r="F21" s="7">
        <f t="shared" si="4"/>
        <v>1.419293360081463</v>
      </c>
      <c r="G21" s="12">
        <f t="shared" si="5"/>
        <v>0.7096466800407315</v>
      </c>
      <c r="H21" s="29" t="s">
        <v>71</v>
      </c>
      <c r="J21" t="s">
        <v>75</v>
      </c>
      <c r="L21" s="27">
        <f>SUM(G25:G29)</f>
        <v>3.5922692872184596</v>
      </c>
    </row>
    <row r="22" spans="1:12" ht="15.75" x14ac:dyDescent="0.3">
      <c r="A22" s="10" t="s">
        <v>40</v>
      </c>
      <c r="B22" s="10">
        <f>G14</f>
        <v>0.98230000000000006</v>
      </c>
      <c r="C22" s="11">
        <v>101.94</v>
      </c>
      <c r="D22" s="10">
        <f t="shared" si="2"/>
        <v>9.6360604277025714E-3</v>
      </c>
      <c r="E22" s="10">
        <f>3*D22</f>
        <v>2.8908181283107716E-2</v>
      </c>
      <c r="F22" s="7">
        <f t="shared" si="4"/>
        <v>0.23331101124992126</v>
      </c>
      <c r="G22" s="12">
        <f t="shared" ref="G22:G23" si="6">F22*2/3</f>
        <v>0.15554067416661418</v>
      </c>
      <c r="H22" s="29" t="s">
        <v>72</v>
      </c>
      <c r="J22" t="s">
        <v>77</v>
      </c>
      <c r="L22" s="27">
        <f>SUM(G21,G24,G23)</f>
        <v>0.85228029118981519</v>
      </c>
    </row>
    <row r="23" spans="1:12" ht="15.75" x14ac:dyDescent="0.3">
      <c r="A23" s="10" t="s">
        <v>41</v>
      </c>
      <c r="B23" s="10">
        <f>L14</f>
        <v>0.21714000000000003</v>
      </c>
      <c r="C23" s="11">
        <v>149.88</v>
      </c>
      <c r="D23" s="10">
        <f t="shared" si="2"/>
        <v>1.4487590072057648E-3</v>
      </c>
      <c r="E23" s="10">
        <f>D23*3</f>
        <v>4.3462770216172947E-3</v>
      </c>
      <c r="F23" s="7">
        <f t="shared" si="4"/>
        <v>3.507776145289259E-2</v>
      </c>
      <c r="G23" s="12">
        <f t="shared" si="6"/>
        <v>2.3385174301928394E-2</v>
      </c>
      <c r="H23" s="29" t="s">
        <v>78</v>
      </c>
      <c r="J23" t="s">
        <v>68</v>
      </c>
      <c r="L23" s="27">
        <f>SUM(G32,G34)</f>
        <v>2.0290378632689303</v>
      </c>
    </row>
    <row r="24" spans="1:12" x14ac:dyDescent="0.25">
      <c r="A24" s="10" t="s">
        <v>42</v>
      </c>
      <c r="B24" s="10">
        <f>M14</f>
        <v>1.0616099999999999</v>
      </c>
      <c r="C24" s="11">
        <v>71.849999999999994</v>
      </c>
      <c r="D24" s="10">
        <f t="shared" si="2"/>
        <v>1.4775365344467641E-2</v>
      </c>
      <c r="E24" s="10">
        <f t="shared" ref="E24:E31" si="7">D24*1</f>
        <v>1.4775365344467641E-2</v>
      </c>
      <c r="F24" s="7">
        <f t="shared" si="4"/>
        <v>0.11924843684715528</v>
      </c>
      <c r="G24" s="12">
        <f t="shared" ref="G24:G27" si="8">F24</f>
        <v>0.11924843684715528</v>
      </c>
      <c r="H24" s="29" t="s">
        <v>42</v>
      </c>
      <c r="J24" t="s">
        <v>69</v>
      </c>
      <c r="L24" s="27">
        <f>SUM(G20,G22)</f>
        <v>3.9942230633074929</v>
      </c>
    </row>
    <row r="25" spans="1:12" x14ac:dyDescent="0.25">
      <c r="A25" s="10" t="s">
        <v>43</v>
      </c>
      <c r="B25" s="10">
        <f>O14</f>
        <v>0.81476000000000004</v>
      </c>
      <c r="C25" s="11">
        <v>70.94</v>
      </c>
      <c r="D25" s="10">
        <f t="shared" si="2"/>
        <v>1.1485198759515085E-2</v>
      </c>
      <c r="E25" s="10">
        <f t="shared" si="7"/>
        <v>1.1485198759515085E-2</v>
      </c>
      <c r="F25" s="7">
        <f t="shared" si="4"/>
        <v>9.2694289922508E-2</v>
      </c>
      <c r="G25" s="31">
        <f t="shared" si="8"/>
        <v>9.2694289922508E-2</v>
      </c>
      <c r="H25" s="32" t="s">
        <v>43</v>
      </c>
      <c r="J25" t="s">
        <v>79</v>
      </c>
      <c r="L25" s="27">
        <f>SUM(G35:G36)</f>
        <v>0.45083721202326449</v>
      </c>
    </row>
    <row r="26" spans="1:12" x14ac:dyDescent="0.25">
      <c r="A26" s="10" t="s">
        <v>44</v>
      </c>
      <c r="B26" s="10">
        <f>F14</f>
        <v>0.47933999999999993</v>
      </c>
      <c r="C26" s="14">
        <v>40.311399999999999</v>
      </c>
      <c r="D26" s="10">
        <f t="shared" si="2"/>
        <v>1.1890929116825513E-2</v>
      </c>
      <c r="E26" s="10">
        <f t="shared" si="7"/>
        <v>1.1890929116825513E-2</v>
      </c>
      <c r="F26" s="7">
        <f t="shared" si="4"/>
        <v>9.596884251479447E-2</v>
      </c>
      <c r="G26" s="31">
        <f t="shared" si="8"/>
        <v>9.596884251479447E-2</v>
      </c>
      <c r="H26" s="32" t="s">
        <v>44</v>
      </c>
    </row>
    <row r="27" spans="1:12" x14ac:dyDescent="0.25">
      <c r="A27" s="10" t="s">
        <v>45</v>
      </c>
      <c r="B27" s="10">
        <f>P14</f>
        <v>1.4096800000000003</v>
      </c>
      <c r="C27" s="14">
        <v>56.08</v>
      </c>
      <c r="D27" s="10">
        <f t="shared" si="2"/>
        <v>2.5136947218259636E-2</v>
      </c>
      <c r="E27" s="10">
        <f t="shared" si="7"/>
        <v>2.5136947218259636E-2</v>
      </c>
      <c r="F27" s="7">
        <f t="shared" si="4"/>
        <v>0.20287428385040124</v>
      </c>
      <c r="G27" s="31">
        <f t="shared" si="8"/>
        <v>0.20287428385040124</v>
      </c>
      <c r="H27" s="32" t="s">
        <v>45</v>
      </c>
      <c r="J27" t="s">
        <v>82</v>
      </c>
    </row>
    <row r="28" spans="1:12" ht="18.75" x14ac:dyDescent="0.3">
      <c r="A28" s="10" t="s">
        <v>46</v>
      </c>
      <c r="B28" s="10">
        <f>D14</f>
        <v>11.775740000000001</v>
      </c>
      <c r="C28" s="14">
        <v>61.98</v>
      </c>
      <c r="D28" s="10">
        <f t="shared" si="2"/>
        <v>0.18999257825104876</v>
      </c>
      <c r="E28" s="10">
        <f t="shared" si="7"/>
        <v>0.18999257825104876</v>
      </c>
      <c r="F28" s="7">
        <f t="shared" si="4"/>
        <v>1.5333846196555558</v>
      </c>
      <c r="G28" s="31">
        <f t="shared" ref="G28:G30" si="9">2*F28</f>
        <v>3.0667692393111117</v>
      </c>
      <c r="H28" s="32" t="s">
        <v>80</v>
      </c>
      <c r="J28" s="33" t="s">
        <v>83</v>
      </c>
    </row>
    <row r="29" spans="1:12" ht="15.75" x14ac:dyDescent="0.3">
      <c r="A29" s="10" t="s">
        <v>47</v>
      </c>
      <c r="B29" s="10">
        <f>K14</f>
        <v>0.78178999999999998</v>
      </c>
      <c r="C29" s="14">
        <v>94.2</v>
      </c>
      <c r="D29" s="10">
        <f t="shared" si="2"/>
        <v>8.2992569002123141E-3</v>
      </c>
      <c r="E29" s="10">
        <f t="shared" si="7"/>
        <v>8.2992569002123141E-3</v>
      </c>
      <c r="F29" s="7">
        <f t="shared" si="4"/>
        <v>6.6981315809821959E-2</v>
      </c>
      <c r="G29" s="31">
        <f t="shared" si="9"/>
        <v>0.13396263161964392</v>
      </c>
      <c r="H29" s="32" t="s">
        <v>81</v>
      </c>
      <c r="J29" s="34"/>
    </row>
    <row r="30" spans="1:12" ht="15.75" x14ac:dyDescent="0.3">
      <c r="A30" s="10" t="s">
        <v>48</v>
      </c>
      <c r="B30" s="10">
        <v>8</v>
      </c>
      <c r="C30" s="14">
        <v>18.015000000000001</v>
      </c>
      <c r="D30" s="10">
        <f t="shared" si="2"/>
        <v>0.44407438245906189</v>
      </c>
      <c r="E30" s="10">
        <f t="shared" si="7"/>
        <v>0.44407438245906189</v>
      </c>
      <c r="F30" s="7">
        <f t="shared" si="4"/>
        <v>3.5840180406731528</v>
      </c>
      <c r="G30" s="12">
        <f t="shared" si="9"/>
        <v>7.1680360813463055</v>
      </c>
      <c r="H30" s="10" t="s">
        <v>48</v>
      </c>
    </row>
    <row r="31" spans="1:12" ht="15.75" x14ac:dyDescent="0.3">
      <c r="A31" s="13" t="s">
        <v>49</v>
      </c>
      <c r="B31" s="10">
        <v>0</v>
      </c>
      <c r="C31" s="14"/>
      <c r="D31" s="10"/>
      <c r="E31" s="10">
        <f t="shared" si="7"/>
        <v>0</v>
      </c>
      <c r="F31" s="10"/>
      <c r="G31" s="12"/>
      <c r="H31" s="13" t="s">
        <v>49</v>
      </c>
    </row>
    <row r="32" spans="1:12" ht="15.75" x14ac:dyDescent="0.3">
      <c r="A32" s="13" t="s">
        <v>50</v>
      </c>
      <c r="B32" s="10">
        <f>Q14</f>
        <v>33.3489</v>
      </c>
      <c r="C32" s="14">
        <v>265.77999999999997</v>
      </c>
      <c r="D32" s="10">
        <f t="shared" si="2"/>
        <v>0.12547558130784861</v>
      </c>
      <c r="E32" s="10">
        <f>D32*5</f>
        <v>0.62737790653924308</v>
      </c>
      <c r="F32" s="7">
        <f t="shared" ref="F32:F37" si="10">E32*$D$47</f>
        <v>5.063416905305699</v>
      </c>
      <c r="G32" s="12">
        <f>F32*2/5</f>
        <v>2.0253667621222795</v>
      </c>
      <c r="H32" s="30" t="s">
        <v>73</v>
      </c>
    </row>
    <row r="33" spans="1:8" ht="15.75" x14ac:dyDescent="0.3">
      <c r="A33" s="10" t="s">
        <v>51</v>
      </c>
      <c r="B33" s="10">
        <f>H14</f>
        <v>2.14262</v>
      </c>
      <c r="C33" s="11">
        <v>141.94</v>
      </c>
      <c r="D33" s="10">
        <f t="shared" si="2"/>
        <v>1.5095251514724531E-2</v>
      </c>
      <c r="E33" s="10">
        <f>5*D33</f>
        <v>7.5476257573622654E-2</v>
      </c>
      <c r="F33" s="7">
        <f t="shared" si="10"/>
        <v>0.60915080777327835</v>
      </c>
      <c r="G33" s="12">
        <f>F33*2/5</f>
        <v>0.24366032310931135</v>
      </c>
      <c r="H33" s="29" t="s">
        <v>76</v>
      </c>
    </row>
    <row r="34" spans="1:8" ht="15.75" x14ac:dyDescent="0.3">
      <c r="A34" s="13" t="s">
        <v>52</v>
      </c>
      <c r="B34" s="10">
        <f>R14</f>
        <v>0.10050000000000001</v>
      </c>
      <c r="C34" s="11">
        <v>441.89</v>
      </c>
      <c r="D34" s="10">
        <f t="shared" si="2"/>
        <v>2.2743216637624751E-4</v>
      </c>
      <c r="E34" s="10">
        <f>5*D34</f>
        <v>1.1371608318812376E-3</v>
      </c>
      <c r="F34" s="7">
        <f t="shared" si="10"/>
        <v>9.1777528666269464E-3</v>
      </c>
      <c r="G34" s="12">
        <f>F34*2/5</f>
        <v>3.6711011466507787E-3</v>
      </c>
      <c r="H34" s="30" t="s">
        <v>74</v>
      </c>
    </row>
    <row r="35" spans="1:8" x14ac:dyDescent="0.25">
      <c r="A35" s="10" t="s">
        <v>53</v>
      </c>
      <c r="B35" s="10">
        <f>J14</f>
        <v>0.10624</v>
      </c>
      <c r="C35" s="14">
        <v>35.453000000000003</v>
      </c>
      <c r="D35" s="10">
        <f t="shared" si="2"/>
        <v>2.9966434434321493E-3</v>
      </c>
      <c r="E35" s="10">
        <f>D35*1</f>
        <v>2.9966434434321493E-3</v>
      </c>
      <c r="F35" s="7">
        <f t="shared" si="10"/>
        <v>2.4185191911438031E-2</v>
      </c>
      <c r="G35" s="12">
        <f>F35</f>
        <v>2.4185191911438031E-2</v>
      </c>
      <c r="H35" s="29" t="s">
        <v>53</v>
      </c>
    </row>
    <row r="36" spans="1:8" x14ac:dyDescent="0.25">
      <c r="A36" s="10" t="s">
        <v>54</v>
      </c>
      <c r="B36" s="10">
        <f>C14</f>
        <v>1.0043300000000002</v>
      </c>
      <c r="C36" s="14">
        <v>18.998403</v>
      </c>
      <c r="D36" s="10">
        <f t="shared" si="2"/>
        <v>5.2863917035552946E-2</v>
      </c>
      <c r="E36" s="10">
        <f>D36*1</f>
        <v>5.2863917035552946E-2</v>
      </c>
      <c r="F36" s="7">
        <f t="shared" si="10"/>
        <v>0.42665202011182646</v>
      </c>
      <c r="G36" s="12">
        <f>F36</f>
        <v>0.42665202011182646</v>
      </c>
      <c r="H36" s="29" t="s">
        <v>54</v>
      </c>
    </row>
    <row r="37" spans="1:8" ht="18.75" thickBot="1" x14ac:dyDescent="0.4">
      <c r="A37" s="10" t="s">
        <v>65</v>
      </c>
      <c r="B37" s="16">
        <f>I14</f>
        <v>8.6299999999999988E-2</v>
      </c>
      <c r="C37" s="14">
        <f>32.06+15.999+15.999</f>
        <v>64.058000000000007</v>
      </c>
      <c r="D37" s="15">
        <f t="shared" si="2"/>
        <v>1.3472165849698708E-3</v>
      </c>
      <c r="E37" s="16">
        <f>D37*3</f>
        <v>4.0416497549096118E-3</v>
      </c>
      <c r="F37" s="7">
        <f t="shared" si="10"/>
        <v>3.2619187703343017E-2</v>
      </c>
      <c r="G37" s="12">
        <f>F37/3</f>
        <v>1.0873062567781006E-2</v>
      </c>
      <c r="H37" s="10" t="s">
        <v>65</v>
      </c>
    </row>
    <row r="38" spans="1:8" x14ac:dyDescent="0.25">
      <c r="A38" s="17" t="s">
        <v>55</v>
      </c>
      <c r="B38" s="18">
        <f>SUM(B20:B37)</f>
        <v>97.912349999999989</v>
      </c>
      <c r="E38">
        <f>SUM(E20:E37)</f>
        <v>2.6299155174256219</v>
      </c>
    </row>
    <row r="39" spans="1:8" x14ac:dyDescent="0.25">
      <c r="A39" s="19" t="s">
        <v>56</v>
      </c>
      <c r="B39" s="20">
        <f>($B36*15.9995)/(2*18.998403)+(B35*15.9994)/(2*35.453)</f>
        <v>0.44687036885958881</v>
      </c>
      <c r="E39">
        <f>0.5*(E35+E36)</f>
        <v>2.7930280239492549E-2</v>
      </c>
    </row>
    <row r="40" spans="1:8" x14ac:dyDescent="0.25">
      <c r="B40" s="20">
        <f>B38-B39</f>
        <v>97.465479631140397</v>
      </c>
      <c r="E40">
        <f>E38-E39</f>
        <v>2.6019852371861294</v>
      </c>
    </row>
    <row r="42" spans="1:8" x14ac:dyDescent="0.25">
      <c r="E42" s="21" t="s">
        <v>57</v>
      </c>
      <c r="F42" s="22"/>
      <c r="G42" s="23">
        <v>21</v>
      </c>
    </row>
    <row r="46" spans="1:8" x14ac:dyDescent="0.25">
      <c r="C46" s="24" t="s">
        <v>58</v>
      </c>
      <c r="D46" s="24"/>
      <c r="E46" s="24"/>
      <c r="F46" s="24"/>
    </row>
    <row r="47" spans="1:8" x14ac:dyDescent="0.25">
      <c r="C47" s="25" t="s">
        <v>59</v>
      </c>
      <c r="D47" s="24">
        <f>G42/E40</f>
        <v>8.0707606253408564</v>
      </c>
      <c r="E47" s="24"/>
      <c r="F47" s="24"/>
    </row>
    <row r="48" spans="1:8" x14ac:dyDescent="0.25">
      <c r="C48" s="24"/>
      <c r="D48" s="24"/>
      <c r="E48" s="24"/>
      <c r="F48" s="24"/>
    </row>
    <row r="49" spans="1:6" x14ac:dyDescent="0.25">
      <c r="C49" s="24" t="s">
        <v>60</v>
      </c>
      <c r="D49" s="24"/>
      <c r="E49" s="24"/>
      <c r="F49" s="24"/>
    </row>
    <row r="51" spans="1:6" x14ac:dyDescent="0.25">
      <c r="A51" s="26" t="s">
        <v>61</v>
      </c>
      <c r="B51" s="26"/>
      <c r="C51" s="26"/>
      <c r="D51" s="26"/>
      <c r="E51" s="26"/>
      <c r="F51" s="26"/>
    </row>
    <row r="53" spans="1:6" x14ac:dyDescent="0.25">
      <c r="A53" t="s">
        <v>62</v>
      </c>
    </row>
  </sheetData>
  <sortState ref="J28:K32">
    <sortCondition descending="1" ref="J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20"/>
  <sheetViews>
    <sheetView workbookViewId="0">
      <selection activeCell="A10" sqref="A10:XFD20"/>
    </sheetView>
  </sheetViews>
  <sheetFormatPr defaultRowHeight="15" x14ac:dyDescent="0.25"/>
  <sheetData>
    <row r="10" spans="1:19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</row>
    <row r="11" spans="1:19" x14ac:dyDescent="0.25">
      <c r="A11" t="s">
        <v>19</v>
      </c>
      <c r="B11" t="s">
        <v>20</v>
      </c>
      <c r="C11">
        <v>0.85160000000000002</v>
      </c>
      <c r="D11">
        <v>10.0382</v>
      </c>
      <c r="E11">
        <v>28.696400000000001</v>
      </c>
      <c r="F11">
        <v>0.44440000000000002</v>
      </c>
      <c r="G11">
        <v>1.1298999999999999</v>
      </c>
      <c r="H11">
        <v>2.3807</v>
      </c>
      <c r="I11">
        <v>0.1119</v>
      </c>
      <c r="J11">
        <v>0.1154</v>
      </c>
      <c r="K11">
        <v>0.86009999999999998</v>
      </c>
      <c r="L11">
        <v>0.21479999999999999</v>
      </c>
      <c r="M11">
        <v>1.0432999999999999</v>
      </c>
      <c r="N11">
        <v>6.8806000000000003</v>
      </c>
      <c r="O11">
        <v>0.88839999999999997</v>
      </c>
      <c r="P11">
        <v>1.4272</v>
      </c>
      <c r="Q11">
        <v>35.044800000000002</v>
      </c>
      <c r="R11">
        <v>3.3000000000000002E-2</v>
      </c>
      <c r="S11">
        <v>90.162999999999997</v>
      </c>
    </row>
    <row r="12" spans="1:19" x14ac:dyDescent="0.25">
      <c r="A12" t="s">
        <v>19</v>
      </c>
      <c r="B12" t="s">
        <v>21</v>
      </c>
      <c r="C12">
        <v>0.79430000000000001</v>
      </c>
      <c r="D12">
        <v>12.173400000000001</v>
      </c>
      <c r="E12">
        <v>28.7349</v>
      </c>
      <c r="F12">
        <v>0.68810000000000004</v>
      </c>
      <c r="G12">
        <v>1.0674999999999999</v>
      </c>
      <c r="H12">
        <v>2.1057000000000001</v>
      </c>
      <c r="I12">
        <v>7.7899999999999997E-2</v>
      </c>
      <c r="J12">
        <v>0.1115</v>
      </c>
      <c r="K12">
        <v>0.80230000000000001</v>
      </c>
      <c r="L12">
        <v>0.21329999999999999</v>
      </c>
      <c r="M12">
        <v>1.0987</v>
      </c>
      <c r="N12">
        <v>6.8605999999999998</v>
      </c>
      <c r="O12">
        <v>0.89739999999999998</v>
      </c>
      <c r="P12">
        <v>1.4426000000000001</v>
      </c>
      <c r="Q12">
        <v>33.631399999999999</v>
      </c>
      <c r="R12">
        <v>5.3699999999999998E-2</v>
      </c>
      <c r="S12">
        <v>90.756</v>
      </c>
    </row>
    <row r="13" spans="1:19" x14ac:dyDescent="0.25">
      <c r="A13" t="s">
        <v>19</v>
      </c>
      <c r="B13" t="s">
        <v>22</v>
      </c>
      <c r="C13">
        <v>1.1573</v>
      </c>
      <c r="D13">
        <v>12.2044</v>
      </c>
      <c r="E13">
        <v>28.998000000000001</v>
      </c>
      <c r="F13">
        <v>0.39460000000000001</v>
      </c>
      <c r="G13">
        <v>1.1052999999999999</v>
      </c>
      <c r="H13">
        <v>1.9637</v>
      </c>
      <c r="I13">
        <v>6.3899999999999998E-2</v>
      </c>
      <c r="J13">
        <v>9.6000000000000002E-2</v>
      </c>
      <c r="K13">
        <v>0.78059999999999996</v>
      </c>
      <c r="L13">
        <v>0.2074</v>
      </c>
      <c r="M13">
        <v>1.0459000000000001</v>
      </c>
      <c r="N13">
        <v>6.7304000000000004</v>
      </c>
      <c r="O13">
        <v>0.89349999999999996</v>
      </c>
      <c r="P13">
        <v>1.3726</v>
      </c>
      <c r="Q13">
        <v>33.866</v>
      </c>
      <c r="R13">
        <v>0.1221</v>
      </c>
      <c r="S13">
        <v>91.004000000000005</v>
      </c>
    </row>
    <row r="14" spans="1:19" x14ac:dyDescent="0.25">
      <c r="A14" t="s">
        <v>19</v>
      </c>
      <c r="B14" t="s">
        <v>23</v>
      </c>
      <c r="C14">
        <v>1.1451</v>
      </c>
      <c r="D14">
        <v>11.655799999999999</v>
      </c>
      <c r="E14">
        <v>28.7713</v>
      </c>
      <c r="F14">
        <v>0.33660000000000001</v>
      </c>
      <c r="G14">
        <v>1.0826</v>
      </c>
      <c r="H14">
        <v>2.5548000000000002</v>
      </c>
      <c r="I14">
        <v>8.3900000000000002E-2</v>
      </c>
      <c r="J14">
        <v>0.11310000000000001</v>
      </c>
      <c r="K14">
        <v>0.80830000000000002</v>
      </c>
      <c r="L14">
        <v>0.22070000000000001</v>
      </c>
      <c r="M14">
        <v>0.96609999999999996</v>
      </c>
      <c r="N14">
        <v>6.6886999999999999</v>
      </c>
      <c r="O14">
        <v>0.74760000000000004</v>
      </c>
      <c r="P14">
        <v>1.3557999999999999</v>
      </c>
      <c r="Q14">
        <v>34.346699999999998</v>
      </c>
      <c r="R14">
        <v>8.9099999999999999E-2</v>
      </c>
      <c r="S14">
        <v>90.968999999999994</v>
      </c>
    </row>
    <row r="15" spans="1:19" x14ac:dyDescent="0.25">
      <c r="A15" t="s">
        <v>19</v>
      </c>
      <c r="B15" t="s">
        <v>24</v>
      </c>
      <c r="C15">
        <v>1.3013999999999999</v>
      </c>
      <c r="D15">
        <v>11.940200000000001</v>
      </c>
      <c r="E15">
        <v>28.3734</v>
      </c>
      <c r="F15">
        <v>0.38629999999999998</v>
      </c>
      <c r="G15">
        <v>1.0864</v>
      </c>
      <c r="H15">
        <v>2.0141</v>
      </c>
      <c r="I15">
        <v>9.9900000000000003E-2</v>
      </c>
      <c r="J15">
        <v>0.1169</v>
      </c>
      <c r="K15">
        <v>0.87209999999999999</v>
      </c>
      <c r="L15">
        <v>0.1986</v>
      </c>
      <c r="M15">
        <v>1.1256999999999999</v>
      </c>
      <c r="N15">
        <v>6.9989999999999997</v>
      </c>
      <c r="O15">
        <v>0.76049999999999995</v>
      </c>
      <c r="P15">
        <v>1.4258</v>
      </c>
      <c r="Q15">
        <v>33.558500000000002</v>
      </c>
      <c r="R15">
        <v>4.3999999999999997E-2</v>
      </c>
      <c r="S15">
        <v>90.307000000000002</v>
      </c>
    </row>
    <row r="16" spans="1:19" x14ac:dyDescent="0.25">
      <c r="A16" t="s">
        <v>19</v>
      </c>
      <c r="B16" t="s">
        <v>25</v>
      </c>
      <c r="C16">
        <v>1.1405000000000001</v>
      </c>
      <c r="D16">
        <v>12.550800000000001</v>
      </c>
      <c r="E16">
        <v>29.661200000000001</v>
      </c>
      <c r="F16">
        <v>0.69799999999999995</v>
      </c>
      <c r="G16">
        <v>1.2659</v>
      </c>
      <c r="H16">
        <v>1.7665999999999999</v>
      </c>
      <c r="I16">
        <v>0.10390000000000001</v>
      </c>
      <c r="J16">
        <v>6.2700000000000006E-2</v>
      </c>
      <c r="K16">
        <v>0.70830000000000004</v>
      </c>
      <c r="L16">
        <v>0.20300000000000001</v>
      </c>
      <c r="M16">
        <v>1.244</v>
      </c>
      <c r="N16">
        <v>7.1725000000000003</v>
      </c>
      <c r="O16">
        <v>0.78120000000000001</v>
      </c>
      <c r="P16">
        <v>1.3460000000000001</v>
      </c>
      <c r="Q16">
        <v>31.5901</v>
      </c>
      <c r="R16">
        <v>0.19170000000000001</v>
      </c>
      <c r="S16">
        <v>90.49</v>
      </c>
    </row>
    <row r="17" spans="1:19" x14ac:dyDescent="0.25">
      <c r="A17" t="s">
        <v>19</v>
      </c>
      <c r="B17" t="s">
        <v>26</v>
      </c>
      <c r="C17">
        <v>1.0067999999999999</v>
      </c>
      <c r="D17">
        <v>12.9161</v>
      </c>
      <c r="E17">
        <v>28.766999999999999</v>
      </c>
      <c r="F17">
        <v>0.37640000000000001</v>
      </c>
      <c r="G17">
        <v>0.38540000000000002</v>
      </c>
      <c r="H17">
        <v>2.1446999999999998</v>
      </c>
      <c r="I17">
        <v>5.1900000000000002E-2</v>
      </c>
      <c r="J17">
        <v>0.10299999999999999</v>
      </c>
      <c r="K17">
        <v>0.73839999999999995</v>
      </c>
      <c r="L17">
        <v>0.26779999999999998</v>
      </c>
      <c r="M17">
        <v>1.2299</v>
      </c>
      <c r="N17">
        <v>8.5251999999999999</v>
      </c>
      <c r="O17">
        <v>0.82120000000000004</v>
      </c>
      <c r="P17">
        <v>1.3879999999999999</v>
      </c>
      <c r="Q17">
        <v>32.396900000000002</v>
      </c>
      <c r="R17">
        <v>0.2283</v>
      </c>
      <c r="S17">
        <v>91.35</v>
      </c>
    </row>
    <row r="18" spans="1:19" x14ac:dyDescent="0.25">
      <c r="A18" t="s">
        <v>19</v>
      </c>
      <c r="B18" t="s">
        <v>27</v>
      </c>
      <c r="C18">
        <v>0.8105</v>
      </c>
      <c r="D18">
        <v>11.1799</v>
      </c>
      <c r="E18">
        <v>26.974299999999999</v>
      </c>
      <c r="F18">
        <v>0.59360000000000002</v>
      </c>
      <c r="G18">
        <v>0.82189999999999996</v>
      </c>
      <c r="H18">
        <v>2.2524000000000002</v>
      </c>
      <c r="I18">
        <v>7.5899999999999995E-2</v>
      </c>
      <c r="J18">
        <v>0.11070000000000001</v>
      </c>
      <c r="K18">
        <v>0.71789999999999998</v>
      </c>
      <c r="L18">
        <v>0.19270000000000001</v>
      </c>
      <c r="M18">
        <v>1.2299</v>
      </c>
      <c r="N18">
        <v>6.5937000000000001</v>
      </c>
      <c r="O18">
        <v>0.80179999999999996</v>
      </c>
      <c r="P18">
        <v>1.3053999999999999</v>
      </c>
      <c r="Q18">
        <v>31.155200000000001</v>
      </c>
      <c r="R18">
        <v>4.3999999999999997E-2</v>
      </c>
      <c r="S18">
        <v>84.863</v>
      </c>
    </row>
    <row r="19" spans="1:19" x14ac:dyDescent="0.25">
      <c r="A19" t="s">
        <v>19</v>
      </c>
      <c r="B19" t="s">
        <v>28</v>
      </c>
      <c r="C19">
        <v>0.98009999999999997</v>
      </c>
      <c r="D19">
        <v>10.543699999999999</v>
      </c>
      <c r="E19">
        <v>28.3584</v>
      </c>
      <c r="F19">
        <v>0.48580000000000001</v>
      </c>
      <c r="G19">
        <v>0.88239999999999996</v>
      </c>
      <c r="H19">
        <v>2.2614999999999998</v>
      </c>
      <c r="I19">
        <v>9.5899999999999999E-2</v>
      </c>
      <c r="J19">
        <v>0.1177</v>
      </c>
      <c r="K19">
        <v>0.77939999999999998</v>
      </c>
      <c r="L19">
        <v>0.2339</v>
      </c>
      <c r="M19">
        <v>0.75390000000000001</v>
      </c>
      <c r="N19">
        <v>7.0389999999999997</v>
      </c>
      <c r="O19">
        <v>0.81610000000000005</v>
      </c>
      <c r="P19">
        <v>1.5026999999999999</v>
      </c>
      <c r="Q19">
        <v>34.216500000000003</v>
      </c>
      <c r="R19">
        <v>6.1100000000000002E-2</v>
      </c>
      <c r="S19">
        <v>89.13</v>
      </c>
    </row>
    <row r="20" spans="1:19" x14ac:dyDescent="0.25">
      <c r="A20" t="s">
        <v>19</v>
      </c>
      <c r="B20" t="s">
        <v>29</v>
      </c>
      <c r="C20">
        <v>0.85570000000000002</v>
      </c>
      <c r="D20">
        <v>12.5549</v>
      </c>
      <c r="E20">
        <v>28.422599999999999</v>
      </c>
      <c r="F20">
        <v>0.3896</v>
      </c>
      <c r="G20">
        <v>0.99570000000000003</v>
      </c>
      <c r="H20">
        <v>1.982</v>
      </c>
      <c r="I20">
        <v>9.7900000000000001E-2</v>
      </c>
      <c r="J20">
        <v>0.1154</v>
      </c>
      <c r="K20">
        <v>0.75049999999999994</v>
      </c>
      <c r="L20">
        <v>0.21920000000000001</v>
      </c>
      <c r="M20">
        <v>0.87870000000000004</v>
      </c>
      <c r="N20">
        <v>6.7637999999999998</v>
      </c>
      <c r="O20">
        <v>0.7399</v>
      </c>
      <c r="P20">
        <v>1.5306999999999999</v>
      </c>
      <c r="Q20">
        <v>33.682899999999997</v>
      </c>
      <c r="R20">
        <v>0.13800000000000001</v>
      </c>
      <c r="S20">
        <v>90.120999999999995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R070396_processed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Shaunnamm</cp:lastModifiedBy>
  <dcterms:created xsi:type="dcterms:W3CDTF">2012-09-17T16:00:43Z</dcterms:created>
  <dcterms:modified xsi:type="dcterms:W3CDTF">2012-09-24T16:21:57Z</dcterms:modified>
</cp:coreProperties>
</file>