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bara Lafuente\Documents\University_of_Arizona\Lab\Hemihedrite\Redefinition\MicroprobeRRUFF\"/>
    </mc:Choice>
  </mc:AlternateContent>
  <bookViews>
    <workbookView xWindow="11595" yWindow="600" windowWidth="15210" windowHeight="9825"/>
  </bookViews>
  <sheets>
    <sheet name="R050551" sheetId="3" r:id="rId1"/>
  </sheets>
  <definedNames>
    <definedName name="_xlnm.Print_Area" localSheetId="0">'R050551'!$A$1:$K$58</definedName>
  </definedNames>
  <calcPr calcId="152511"/>
</workbook>
</file>

<file path=xl/calcChain.xml><?xml version="1.0" encoding="utf-8"?>
<calcChain xmlns="http://schemas.openxmlformats.org/spreadsheetml/2006/main">
  <c r="K24" i="3" l="1"/>
  <c r="D35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C31" i="3"/>
  <c r="C30" i="3"/>
  <c r="C29" i="3"/>
  <c r="C28" i="3"/>
  <c r="C27" i="3"/>
  <c r="C26" i="3"/>
  <c r="K20" i="3"/>
  <c r="K21" i="3"/>
  <c r="F32" i="3" l="1"/>
  <c r="J20" i="3" l="1"/>
  <c r="J21" i="3"/>
  <c r="E21" i="3" l="1"/>
  <c r="F21" i="3"/>
  <c r="G21" i="3"/>
  <c r="H21" i="3"/>
  <c r="D21" i="3"/>
  <c r="D20" i="3"/>
  <c r="E20" i="3"/>
  <c r="C25" i="3" s="1"/>
  <c r="F20" i="3"/>
  <c r="G20" i="3"/>
  <c r="H20" i="3"/>
  <c r="I21" i="3" l="1"/>
  <c r="I20" i="3"/>
  <c r="C32" i="3" s="1"/>
  <c r="D37" i="3" l="1"/>
  <c r="G28" i="3" l="1"/>
  <c r="H28" i="3" s="1"/>
  <c r="G25" i="3"/>
  <c r="G27" i="3"/>
  <c r="H27" i="3" s="1"/>
  <c r="G29" i="3"/>
  <c r="H29" i="3" s="1"/>
  <c r="G26" i="3"/>
  <c r="H26" i="3" s="1"/>
  <c r="G30" i="3"/>
  <c r="H30" i="3" s="1"/>
  <c r="G31" i="3"/>
  <c r="H31" i="3" s="1"/>
  <c r="H25" i="3"/>
  <c r="H32" i="3" s="1"/>
  <c r="G32" i="3" l="1"/>
  <c r="K25" i="3"/>
  <c r="C33" i="3"/>
</calcChain>
</file>

<file path=xl/sharedStrings.xml><?xml version="1.0" encoding="utf-8"?>
<sst xmlns="http://schemas.openxmlformats.org/spreadsheetml/2006/main" count="64" uniqueCount="45">
  <si>
    <t>Oxide</t>
  </si>
  <si>
    <t>Total</t>
  </si>
  <si>
    <t>Point#</t>
  </si>
  <si>
    <t>Comment</t>
  </si>
  <si>
    <t>Average:</t>
  </si>
  <si>
    <t>Std. Dev.:</t>
  </si>
  <si>
    <t>Wt % Oxide</t>
  </si>
  <si>
    <t>Oxide MW</t>
  </si>
  <si>
    <t>Mol #</t>
  </si>
  <si>
    <t>Atom Prop.</t>
  </si>
  <si>
    <t>Total:</t>
  </si>
  <si>
    <t>Ideal Chemistry:</t>
  </si>
  <si>
    <t>Measured Chemistry:</t>
  </si>
  <si>
    <t xml:space="preserve">Standard Name :   </t>
  </si>
  <si>
    <t>SiO2</t>
  </si>
  <si>
    <t>ZnO</t>
  </si>
  <si>
    <t>CrO3</t>
  </si>
  <si>
    <t>PbO</t>
  </si>
  <si>
    <r>
      <t>SiO</t>
    </r>
    <r>
      <rPr>
        <vertAlign val="subscript"/>
        <sz val="10"/>
        <rFont val="Arial"/>
        <family val="2"/>
      </rPr>
      <t>2</t>
    </r>
  </si>
  <si>
    <r>
      <t>CrO</t>
    </r>
    <r>
      <rPr>
        <vertAlign val="subscript"/>
        <sz val="10"/>
        <rFont val="Arial"/>
        <family val="2"/>
      </rPr>
      <t>3</t>
    </r>
  </si>
  <si>
    <r>
      <t>Pb</t>
    </r>
    <r>
      <rPr>
        <vertAlign val="subscript"/>
        <sz val="14"/>
        <rFont val="Calibri"/>
        <family val="2"/>
        <scheme val="minor"/>
      </rPr>
      <t>10</t>
    </r>
    <r>
      <rPr>
        <sz val="14"/>
        <rFont val="Calibri"/>
        <family val="2"/>
        <scheme val="minor"/>
      </rPr>
      <t>Zn(CrO</t>
    </r>
    <r>
      <rPr>
        <vertAlign val="subscript"/>
        <sz val="14"/>
        <rFont val="Calibri"/>
        <family val="2"/>
        <scheme val="minor"/>
      </rPr>
      <t>4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  <scheme val="minor"/>
      </rPr>
      <t>6</t>
    </r>
    <r>
      <rPr>
        <sz val="14"/>
        <rFont val="Calibri"/>
        <family val="2"/>
        <scheme val="minor"/>
      </rPr>
      <t>(SiO</t>
    </r>
    <r>
      <rPr>
        <vertAlign val="subscript"/>
        <sz val="14"/>
        <rFont val="Calibri"/>
        <family val="2"/>
        <scheme val="minor"/>
      </rPr>
      <t>4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(OH)</t>
    </r>
    <r>
      <rPr>
        <vertAlign val="subscript"/>
        <sz val="14"/>
        <rFont val="Calibri"/>
        <family val="2"/>
        <scheme val="minor"/>
      </rPr>
      <t>2</t>
    </r>
  </si>
  <si>
    <t xml:space="preserve">Beam Size :  0 µm </t>
  </si>
  <si>
    <t>MgO</t>
  </si>
  <si>
    <t>P2O5</t>
  </si>
  <si>
    <r>
      <t>P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5</t>
    </r>
  </si>
  <si>
    <t xml:space="preserve"> Mg, Si On ol-fo92 </t>
  </si>
  <si>
    <t xml:space="preserve"> S  On barite2 </t>
  </si>
  <si>
    <t xml:space="preserve"> P  On ap-synap </t>
  </si>
  <si>
    <t xml:space="preserve"> Cr On chrom_s </t>
  </si>
  <si>
    <t xml:space="preserve"> Pb On NBS_K0229 </t>
  </si>
  <si>
    <t xml:space="preserve"> Zn On ZnS </t>
  </si>
  <si>
    <t xml:space="preserve"> As On NiAs </t>
  </si>
  <si>
    <t xml:space="preserve">Column Conditions :  Cond 1 : 20keV 20nA  </t>
  </si>
  <si>
    <t>R050551</t>
  </si>
  <si>
    <t>SO3</t>
  </si>
  <si>
    <t>H2O</t>
  </si>
  <si>
    <t>H</t>
  </si>
  <si>
    <t>6 (Cr+P+S)</t>
  </si>
  <si>
    <t>Factor Calculation 6/(Cr+P+S)</t>
  </si>
  <si>
    <r>
      <t>SO</t>
    </r>
    <r>
      <rPr>
        <vertAlign val="subscript"/>
        <sz val="10"/>
        <rFont val="Arial"/>
        <family val="2"/>
      </rPr>
      <t>3</t>
    </r>
  </si>
  <si>
    <r>
      <t>Pb</t>
    </r>
    <r>
      <rPr>
        <vertAlign val="subscript"/>
        <sz val="14"/>
        <rFont val="Calibri"/>
        <family val="2"/>
        <scheme val="minor"/>
      </rPr>
      <t>10.06</t>
    </r>
    <r>
      <rPr>
        <sz val="14"/>
        <rFont val="Calibri"/>
        <family val="2"/>
        <scheme val="minor"/>
      </rPr>
      <t>(Zn</t>
    </r>
    <r>
      <rPr>
        <vertAlign val="subscript"/>
        <sz val="14"/>
        <rFont val="Calibri"/>
        <family val="2"/>
        <scheme val="minor"/>
      </rPr>
      <t>0.96</t>
    </r>
    <r>
      <rPr>
        <sz val="14"/>
        <rFont val="Calibri"/>
        <family val="2"/>
        <scheme val="minor"/>
      </rPr>
      <t>Mg</t>
    </r>
    <r>
      <rPr>
        <vertAlign val="subscript"/>
        <sz val="14"/>
        <rFont val="Calibri"/>
        <family val="2"/>
        <scheme val="minor"/>
      </rPr>
      <t>0.02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</rPr>
      <t>∑</t>
    </r>
    <r>
      <rPr>
        <vertAlign val="subscript"/>
        <sz val="11.2"/>
        <rFont val="Calibri"/>
        <family val="2"/>
      </rPr>
      <t>=0.98</t>
    </r>
    <r>
      <rPr>
        <sz val="14"/>
        <rFont val="Calibri"/>
        <family val="2"/>
        <scheme val="minor"/>
      </rPr>
      <t>(Cr</t>
    </r>
    <r>
      <rPr>
        <vertAlign val="subscript"/>
        <sz val="14"/>
        <rFont val="Calibri"/>
        <family val="2"/>
        <scheme val="minor"/>
      </rPr>
      <t>5.97</t>
    </r>
    <r>
      <rPr>
        <sz val="14"/>
        <rFont val="Calibri"/>
        <family val="2"/>
        <scheme val="minor"/>
      </rPr>
      <t>S</t>
    </r>
    <r>
      <rPr>
        <vertAlign val="subscript"/>
        <sz val="14"/>
        <rFont val="Calibri"/>
        <family val="2"/>
        <scheme val="minor"/>
      </rPr>
      <t>0.02</t>
    </r>
    <r>
      <rPr>
        <sz val="14"/>
        <rFont val="Calibri"/>
        <family val="2"/>
        <scheme val="minor"/>
      </rPr>
      <t>P</t>
    </r>
    <r>
      <rPr>
        <vertAlign val="subscript"/>
        <sz val="14"/>
        <rFont val="Calibri"/>
        <family val="2"/>
        <scheme val="minor"/>
      </rPr>
      <t>0.01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</rPr>
      <t>∑=6.00</t>
    </r>
    <r>
      <rPr>
        <sz val="14"/>
        <rFont val="Calibri"/>
        <family val="2"/>
        <scheme val="minor"/>
      </rPr>
      <t>Si</t>
    </r>
    <r>
      <rPr>
        <vertAlign val="subscript"/>
        <sz val="14"/>
        <rFont val="Calibri"/>
        <family val="2"/>
        <scheme val="minor"/>
      </rPr>
      <t>2.02</t>
    </r>
    <r>
      <rPr>
        <sz val="14"/>
        <rFont val="Calibri"/>
        <family val="2"/>
        <scheme val="minor"/>
      </rPr>
      <t>O</t>
    </r>
    <r>
      <rPr>
        <vertAlign val="subscript"/>
        <sz val="14"/>
        <rFont val="Calibri"/>
        <family val="2"/>
        <scheme val="minor"/>
      </rPr>
      <t>34</t>
    </r>
    <r>
      <rPr>
        <sz val="14"/>
        <rFont val="Calibri"/>
        <family val="2"/>
        <scheme val="minor"/>
      </rPr>
      <t>H</t>
    </r>
    <r>
      <rPr>
        <vertAlign val="subscript"/>
        <sz val="14"/>
        <rFont val="Calibri"/>
        <family val="2"/>
        <scheme val="minor"/>
      </rPr>
      <t>1.85</t>
    </r>
  </si>
  <si>
    <t>Hemihedrite with OH</t>
  </si>
  <si>
    <t>Total with H2O</t>
  </si>
  <si>
    <t># Ions/formula</t>
  </si>
  <si>
    <r>
      <rPr>
        <sz val="10"/>
        <rFont val="Arial"/>
        <family val="2"/>
      </rPr>
      <t>H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O calculated to achieve 34 O atoms in the idealized empirical formulae.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</si>
</sst>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000"/>
    <numFmt numFmtId="167" formatCode="0.00000"/>
    <numFmt numFmtId="168" formatCode="0.000000"/>
  </numFmts>
  <fonts count="13" x14ac:knownFonts="1">
    <font>
      <sz val="11"/>
      <color theme="1"/>
      <name val="Calibri"/>
      <family val="2"/>
      <scheme val="minor"/>
    </font>
    <font>
      <vertAlign val="subscript"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vertAlign val="subscript"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bscript"/>
      <sz val="14"/>
      <name val="Calibri"/>
      <family val="2"/>
    </font>
    <font>
      <vertAlign val="subscript"/>
      <sz val="11.2"/>
      <name val="Calibri"/>
      <family val="2"/>
    </font>
    <font>
      <vertAlign val="subscript"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3" xfId="0" applyNumberFormat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0" xfId="0"/>
    <xf numFmtId="0" fontId="3" fillId="0" borderId="0" xfId="0" applyFont="1"/>
    <xf numFmtId="0" fontId="0" fillId="0" borderId="0" xfId="0" applyFill="1" applyAlignment="1"/>
    <xf numFmtId="0" fontId="0" fillId="0" borderId="0" xfId="0" applyFill="1"/>
    <xf numFmtId="0" fontId="4" fillId="0" borderId="0" xfId="0" applyFont="1"/>
    <xf numFmtId="0" fontId="0" fillId="0" borderId="4" xfId="0" applyBorder="1"/>
    <xf numFmtId="0" fontId="4" fillId="0" borderId="4" xfId="0" applyFont="1" applyBorder="1"/>
    <xf numFmtId="0" fontId="5" fillId="0" borderId="0" xfId="0" applyFont="1"/>
    <xf numFmtId="2" fontId="0" fillId="0" borderId="2" xfId="0" applyNumberFormat="1" applyBorder="1"/>
    <xf numFmtId="0" fontId="7" fillId="0" borderId="0" xfId="0" applyFont="1"/>
    <xf numFmtId="0" fontId="2" fillId="0" borderId="3" xfId="0" applyFont="1" applyBorder="1"/>
    <xf numFmtId="164" fontId="4" fillId="0" borderId="0" xfId="0" applyNumberFormat="1" applyFont="1"/>
    <xf numFmtId="165" fontId="0" fillId="0" borderId="3" xfId="0" applyNumberFormat="1" applyBorder="1"/>
    <xf numFmtId="2" fontId="4" fillId="0" borderId="0" xfId="0" applyNumberFormat="1" applyFont="1"/>
    <xf numFmtId="2" fontId="0" fillId="0" borderId="5" xfId="0" applyNumberFormat="1" applyFill="1" applyBorder="1"/>
    <xf numFmtId="0" fontId="7" fillId="0" borderId="5" xfId="0" applyFont="1" applyFill="1" applyBorder="1"/>
    <xf numFmtId="2" fontId="4" fillId="0" borderId="4" xfId="0" applyNumberFormat="1" applyFont="1" applyBorder="1"/>
    <xf numFmtId="166" fontId="0" fillId="0" borderId="0" xfId="0" applyNumberFormat="1" applyFill="1" applyAlignment="1">
      <alignment horizontal="right"/>
    </xf>
    <xf numFmtId="167" fontId="4" fillId="0" borderId="3" xfId="0" applyNumberFormat="1" applyFont="1" applyBorder="1"/>
    <xf numFmtId="168" fontId="0" fillId="0" borderId="3" xfId="0" applyNumberFormat="1" applyBorder="1"/>
    <xf numFmtId="0" fontId="4" fillId="0" borderId="6" xfId="0" applyFont="1" applyBorder="1"/>
    <xf numFmtId="2" fontId="4" fillId="0" borderId="7" xfId="0" applyNumberFormat="1" applyFont="1" applyBorder="1"/>
    <xf numFmtId="0" fontId="4" fillId="0" borderId="8" xfId="0" applyFont="1" applyBorder="1"/>
    <xf numFmtId="2" fontId="4" fillId="0" borderId="9" xfId="0" applyNumberFormat="1" applyFont="1" applyBorder="1"/>
    <xf numFmtId="0" fontId="4" fillId="0" borderId="10" xfId="0" applyFont="1" applyBorder="1"/>
    <xf numFmtId="2" fontId="4" fillId="0" borderId="3" xfId="0" applyNumberFormat="1" applyFont="1" applyBorder="1"/>
    <xf numFmtId="2" fontId="2" fillId="0" borderId="3" xfId="0" applyNumberFormat="1" applyFont="1" applyBorder="1"/>
    <xf numFmtId="0" fontId="1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tabSelected="1" topLeftCell="A10" zoomScale="95" workbookViewId="0">
      <selection activeCell="J27" sqref="J27"/>
    </sheetView>
  </sheetViews>
  <sheetFormatPr defaultColWidth="11.3984375" defaultRowHeight="14.25" x14ac:dyDescent="0.45"/>
  <cols>
    <col min="1" max="1" width="11.3984375" style="11"/>
    <col min="2" max="2" width="14" style="11" customWidth="1"/>
    <col min="3" max="3" width="13.86328125" style="11" customWidth="1"/>
    <col min="4" max="6" width="11.46484375" style="11" bestFit="1" customWidth="1"/>
    <col min="7" max="7" width="16" style="11" customWidth="1"/>
    <col min="8" max="8" width="14.06640625" style="11" bestFit="1" customWidth="1"/>
    <col min="9" max="9" width="12.06640625" style="11" bestFit="1" customWidth="1"/>
    <col min="10" max="10" width="10.6640625" style="11" customWidth="1"/>
    <col min="11" max="11" width="13.59765625" style="11" customWidth="1"/>
    <col min="12" max="12" width="9.06640625" style="11" customWidth="1"/>
    <col min="13" max="13" width="9.59765625" style="11" customWidth="1"/>
    <col min="14" max="14" width="9.6640625" style="11" customWidth="1"/>
    <col min="15" max="15" width="8.6640625" style="11" customWidth="1"/>
    <col min="16" max="16" width="7.9296875" style="11" customWidth="1"/>
    <col min="17" max="17" width="7" style="11" customWidth="1"/>
    <col min="18" max="16384" width="11.3984375" style="11"/>
  </cols>
  <sheetData>
    <row r="1" spans="1:11" x14ac:dyDescent="0.45">
      <c r="A1" s="11" t="s">
        <v>33</v>
      </c>
      <c r="B1" s="11" t="s">
        <v>41</v>
      </c>
      <c r="D1" s="16"/>
    </row>
    <row r="3" spans="1:11" x14ac:dyDescent="0.45">
      <c r="D3" s="11" t="s">
        <v>0</v>
      </c>
    </row>
    <row r="4" spans="1:11" x14ac:dyDescent="0.45">
      <c r="B4" s="7" t="s">
        <v>2</v>
      </c>
      <c r="C4" s="7" t="s">
        <v>3</v>
      </c>
      <c r="D4" s="7" t="s">
        <v>22</v>
      </c>
      <c r="E4" s="7" t="s">
        <v>14</v>
      </c>
      <c r="F4" s="7" t="s">
        <v>34</v>
      </c>
      <c r="G4" s="7" t="s">
        <v>23</v>
      </c>
      <c r="H4" s="7" t="s">
        <v>16</v>
      </c>
      <c r="I4" s="7" t="s">
        <v>17</v>
      </c>
      <c r="J4" s="7" t="s">
        <v>15</v>
      </c>
      <c r="K4" s="7" t="s">
        <v>1</v>
      </c>
    </row>
    <row r="5" spans="1:11" x14ac:dyDescent="0.45">
      <c r="B5" s="10">
        <v>19</v>
      </c>
      <c r="C5" s="10" t="s">
        <v>33</v>
      </c>
      <c r="D5" s="10">
        <v>1.7722000000000002E-2</v>
      </c>
      <c r="E5" s="10">
        <v>3.9092500000000001</v>
      </c>
      <c r="F5" s="10">
        <v>3.986E-2</v>
      </c>
      <c r="G5" s="10">
        <v>2.7087E-2</v>
      </c>
      <c r="H5" s="10">
        <v>19.38597</v>
      </c>
      <c r="I5" s="10">
        <v>72.663250000000005</v>
      </c>
      <c r="J5" s="10">
        <v>2.548311</v>
      </c>
      <c r="K5" s="10">
        <v>98.602090000000004</v>
      </c>
    </row>
    <row r="6" spans="1:11" x14ac:dyDescent="0.45">
      <c r="B6" s="7">
        <v>20</v>
      </c>
      <c r="C6" s="7" t="s">
        <v>33</v>
      </c>
      <c r="D6" s="7">
        <v>0</v>
      </c>
      <c r="E6" s="7">
        <v>4.0856760000000003</v>
      </c>
      <c r="F6" s="7">
        <v>3.0436999999999999E-2</v>
      </c>
      <c r="G6" s="7">
        <v>1.6487000000000002E-2</v>
      </c>
      <c r="H6" s="7">
        <v>19.460599999999999</v>
      </c>
      <c r="I6" s="7">
        <v>73.369799999999998</v>
      </c>
      <c r="J6" s="7">
        <v>2.2734100000000002</v>
      </c>
      <c r="K6" s="7">
        <v>99.236440000000002</v>
      </c>
    </row>
    <row r="7" spans="1:11" x14ac:dyDescent="0.45">
      <c r="B7" s="7">
        <v>21</v>
      </c>
      <c r="C7" s="7" t="s">
        <v>33</v>
      </c>
      <c r="D7" s="7">
        <v>5.0559999999999997E-3</v>
      </c>
      <c r="E7" s="7">
        <v>3.981039</v>
      </c>
      <c r="F7" s="7">
        <v>5.8547000000000002E-2</v>
      </c>
      <c r="G7" s="7">
        <v>1.8249999999999999E-2</v>
      </c>
      <c r="H7" s="7">
        <v>19.18843</v>
      </c>
      <c r="I7" s="7">
        <v>72.132919999999999</v>
      </c>
      <c r="J7" s="7">
        <v>2.362428</v>
      </c>
      <c r="K7" s="7">
        <v>97.746690000000001</v>
      </c>
    </row>
    <row r="8" spans="1:11" x14ac:dyDescent="0.45">
      <c r="B8" s="7">
        <v>22</v>
      </c>
      <c r="C8" s="7" t="s">
        <v>33</v>
      </c>
      <c r="D8" s="7">
        <v>1.4113000000000001E-2</v>
      </c>
      <c r="E8" s="7">
        <v>4.0300010000000004</v>
      </c>
      <c r="F8" s="7">
        <v>3.0658000000000001E-2</v>
      </c>
      <c r="G8" s="7">
        <v>1.6515999999999999E-2</v>
      </c>
      <c r="H8" s="7">
        <v>19.089020000000001</v>
      </c>
      <c r="I8" s="7">
        <v>72.963329999999999</v>
      </c>
      <c r="J8" s="7">
        <v>2.461913</v>
      </c>
      <c r="K8" s="7">
        <v>98.605580000000003</v>
      </c>
    </row>
    <row r="9" spans="1:11" x14ac:dyDescent="0.45">
      <c r="B9" s="7">
        <v>23</v>
      </c>
      <c r="C9" s="7" t="s">
        <v>33</v>
      </c>
      <c r="D9" s="7">
        <v>2.2124999999999999E-2</v>
      </c>
      <c r="E9" s="7">
        <v>3.8562129999999999</v>
      </c>
      <c r="F9" s="7">
        <v>1.1941999999999999E-2</v>
      </c>
      <c r="G9" s="7">
        <v>3.0093999999999999E-2</v>
      </c>
      <c r="H9" s="7">
        <v>19.280729999999998</v>
      </c>
      <c r="I9" s="7">
        <v>72.78201</v>
      </c>
      <c r="J9" s="7">
        <v>2.6301320000000001</v>
      </c>
      <c r="K9" s="7">
        <v>98.61327</v>
      </c>
    </row>
    <row r="10" spans="1:11" x14ac:dyDescent="0.45">
      <c r="B10" s="7">
        <v>24</v>
      </c>
      <c r="C10" s="7" t="s">
        <v>33</v>
      </c>
      <c r="D10" s="7">
        <v>1.7E-5</v>
      </c>
      <c r="E10" s="7">
        <v>3.7940749999999999</v>
      </c>
      <c r="F10" s="7">
        <v>4.6551000000000002E-2</v>
      </c>
      <c r="G10" s="7">
        <v>2.3066E-2</v>
      </c>
      <c r="H10" s="7">
        <v>19.54768</v>
      </c>
      <c r="I10" s="7">
        <v>72.374430000000004</v>
      </c>
      <c r="J10" s="7">
        <v>2.8987569999999998</v>
      </c>
      <c r="K10" s="7">
        <v>98.684600000000003</v>
      </c>
    </row>
    <row r="11" spans="1:11" x14ac:dyDescent="0.45">
      <c r="B11" s="7">
        <v>25</v>
      </c>
      <c r="C11" s="7" t="s">
        <v>33</v>
      </c>
      <c r="D11" s="7">
        <v>2.2244E-2</v>
      </c>
      <c r="E11" s="7">
        <v>3.853955</v>
      </c>
      <c r="F11" s="7">
        <v>3.4722999999999997E-2</v>
      </c>
      <c r="G11" s="7">
        <v>2.1315000000000001E-2</v>
      </c>
      <c r="H11" s="7">
        <v>19.46677</v>
      </c>
      <c r="I11" s="7">
        <v>72.463210000000004</v>
      </c>
      <c r="J11" s="7">
        <v>3.1602100000000002</v>
      </c>
      <c r="K11" s="7">
        <v>99.022450000000006</v>
      </c>
    </row>
    <row r="12" spans="1:11" x14ac:dyDescent="0.45">
      <c r="B12" s="7">
        <v>26</v>
      </c>
      <c r="C12" s="7" t="s">
        <v>33</v>
      </c>
      <c r="D12" s="7">
        <v>3.2955999999999999E-2</v>
      </c>
      <c r="E12" s="7">
        <v>3.8909539999999998</v>
      </c>
      <c r="F12" s="7">
        <v>1.9737999999999999E-2</v>
      </c>
      <c r="G12" s="7">
        <v>1.1212E-2</v>
      </c>
      <c r="H12" s="7">
        <v>19.166930000000001</v>
      </c>
      <c r="I12" s="7">
        <v>72.647670000000005</v>
      </c>
      <c r="J12" s="7">
        <v>2.356017</v>
      </c>
      <c r="K12" s="7">
        <v>98.131699999999995</v>
      </c>
    </row>
    <row r="13" spans="1:11" x14ac:dyDescent="0.45">
      <c r="B13" s="7">
        <v>27</v>
      </c>
      <c r="C13" s="7" t="s">
        <v>33</v>
      </c>
      <c r="D13" s="7">
        <v>3.5188999999999998E-2</v>
      </c>
      <c r="E13" s="7">
        <v>3.8900670000000002</v>
      </c>
      <c r="F13" s="7">
        <v>3.0065999999999999E-2</v>
      </c>
      <c r="G13" s="7">
        <v>1.2997E-2</v>
      </c>
      <c r="H13" s="7">
        <v>19.210979999999999</v>
      </c>
      <c r="I13" s="7">
        <v>71.881290000000007</v>
      </c>
      <c r="J13" s="7">
        <v>2.508251</v>
      </c>
      <c r="K13" s="7">
        <v>97.576840000000004</v>
      </c>
    </row>
    <row r="14" spans="1:11" x14ac:dyDescent="0.45">
      <c r="B14" s="7">
        <v>28</v>
      </c>
      <c r="C14" s="7" t="s">
        <v>33</v>
      </c>
      <c r="D14" s="7">
        <v>3.6266E-2</v>
      </c>
      <c r="E14" s="7">
        <v>3.8672309999999999</v>
      </c>
      <c r="F14" s="7">
        <v>4.3133999999999999E-2</v>
      </c>
      <c r="G14" s="7">
        <v>3.5438999999999998E-2</v>
      </c>
      <c r="H14" s="7">
        <v>19.361440000000002</v>
      </c>
      <c r="I14" s="7">
        <v>72.050060000000002</v>
      </c>
      <c r="J14" s="7">
        <v>2.4587080000000001</v>
      </c>
      <c r="K14" s="7">
        <v>97.864729999999994</v>
      </c>
    </row>
    <row r="15" spans="1:11" x14ac:dyDescent="0.45">
      <c r="B15" s="7">
        <v>29</v>
      </c>
      <c r="C15" s="7" t="s">
        <v>33</v>
      </c>
      <c r="D15" s="7">
        <v>3.372E-2</v>
      </c>
      <c r="E15" s="7">
        <v>3.9095529999999998</v>
      </c>
      <c r="F15" s="7">
        <v>5.9400000000000001E-2</v>
      </c>
      <c r="G15" s="7">
        <v>2.4219999999999998E-2</v>
      </c>
      <c r="H15" s="7">
        <v>19.211729999999999</v>
      </c>
      <c r="I15" s="7">
        <v>72.842640000000003</v>
      </c>
      <c r="J15" s="7">
        <v>2.4166089999999998</v>
      </c>
      <c r="K15" s="7">
        <v>98.497889999999998</v>
      </c>
    </row>
    <row r="16" spans="1:11" x14ac:dyDescent="0.45">
      <c r="B16" s="7">
        <v>30</v>
      </c>
      <c r="C16" s="7" t="s">
        <v>33</v>
      </c>
      <c r="D16" s="7">
        <v>1.6709000000000002E-2</v>
      </c>
      <c r="E16" s="7">
        <v>3.8282289999999999</v>
      </c>
      <c r="F16" s="7">
        <v>4.1623E-2</v>
      </c>
      <c r="G16" s="7">
        <v>3.1343999999999997E-2</v>
      </c>
      <c r="H16" s="7">
        <v>19.214390000000002</v>
      </c>
      <c r="I16" s="7">
        <v>72.6203</v>
      </c>
      <c r="J16" s="7">
        <v>2.4018839999999999</v>
      </c>
      <c r="K16" s="7">
        <v>98.154499999999999</v>
      </c>
    </row>
    <row r="17" spans="2:11" x14ac:dyDescent="0.45">
      <c r="B17" s="7">
        <v>31</v>
      </c>
      <c r="C17" s="7" t="s">
        <v>33</v>
      </c>
      <c r="D17" s="7">
        <v>3.0528E-2</v>
      </c>
      <c r="E17" s="7">
        <v>3.9445899999999998</v>
      </c>
      <c r="F17" s="7">
        <v>4.6935999999999999E-2</v>
      </c>
      <c r="G17" s="7">
        <v>1.4801E-2</v>
      </c>
      <c r="H17" s="7">
        <v>19.320209999999999</v>
      </c>
      <c r="I17" s="7">
        <v>72.317139999999995</v>
      </c>
      <c r="J17" s="7">
        <v>2.4751940000000001</v>
      </c>
      <c r="K17" s="7">
        <v>98.149420000000006</v>
      </c>
    </row>
    <row r="18" spans="2:11" x14ac:dyDescent="0.45">
      <c r="B18" s="7">
        <v>32</v>
      </c>
      <c r="C18" s="7" t="s">
        <v>33</v>
      </c>
      <c r="D18" s="7">
        <v>2.7577000000000001E-2</v>
      </c>
      <c r="E18" s="7">
        <v>3.934822</v>
      </c>
      <c r="F18" s="7">
        <v>0.20924599999999999</v>
      </c>
      <c r="G18" s="7">
        <v>2.3E-5</v>
      </c>
      <c r="H18" s="7">
        <v>19.113810000000001</v>
      </c>
      <c r="I18" s="7">
        <v>72.748599999999996</v>
      </c>
      <c r="J18" s="7">
        <v>2.4994589999999999</v>
      </c>
      <c r="K18" s="7">
        <v>98.533559999999994</v>
      </c>
    </row>
    <row r="19" spans="2:11" ht="14.65" thickBot="1" x14ac:dyDescent="0.5">
      <c r="B19" s="7">
        <v>33</v>
      </c>
      <c r="C19" s="7" t="s">
        <v>33</v>
      </c>
      <c r="D19" s="7">
        <v>3.7026000000000003E-2</v>
      </c>
      <c r="E19" s="7">
        <v>3.9525229999999998</v>
      </c>
      <c r="F19" s="7">
        <v>2.8118000000000001E-2</v>
      </c>
      <c r="G19" s="7">
        <v>2.2475999999999999E-2</v>
      </c>
      <c r="H19" s="7">
        <v>19.285520000000002</v>
      </c>
      <c r="I19" s="7">
        <v>72.205650000000006</v>
      </c>
      <c r="J19" s="7">
        <v>2.4538419999999999</v>
      </c>
      <c r="K19" s="7">
        <v>97.985169999999997</v>
      </c>
    </row>
    <row r="20" spans="2:11" x14ac:dyDescent="0.45">
      <c r="B20" s="12" t="s">
        <v>4</v>
      </c>
      <c r="C20" s="13"/>
      <c r="D20" s="23">
        <f t="shared" ref="D20:K20" si="0">AVERAGE(D5:D19)</f>
        <v>2.2083200000000004E-2</v>
      </c>
      <c r="E20" s="23">
        <f t="shared" si="0"/>
        <v>3.9152118666666662</v>
      </c>
      <c r="F20" s="23">
        <f t="shared" si="0"/>
        <v>4.8731933333333331E-2</v>
      </c>
      <c r="G20" s="23">
        <f t="shared" si="0"/>
        <v>2.0355133333333334E-2</v>
      </c>
      <c r="H20" s="23">
        <f t="shared" si="0"/>
        <v>19.286947333333337</v>
      </c>
      <c r="I20" s="23">
        <f t="shared" si="0"/>
        <v>72.537486666666666</v>
      </c>
      <c r="J20" s="23">
        <f t="shared" si="0"/>
        <v>2.5270083333333337</v>
      </c>
      <c r="K20" s="23">
        <f t="shared" si="0"/>
        <v>98.360328666666675</v>
      </c>
    </row>
    <row r="21" spans="2:11" x14ac:dyDescent="0.45">
      <c r="B21" s="7" t="s">
        <v>5</v>
      </c>
      <c r="D21" s="20">
        <f t="shared" ref="D21:K21" si="1">STDEV(D5:D19)</f>
        <v>1.2893228256946125E-2</v>
      </c>
      <c r="E21" s="20">
        <f t="shared" si="1"/>
        <v>7.665851841293754E-2</v>
      </c>
      <c r="F21" s="20">
        <f t="shared" si="1"/>
        <v>4.6266770056869529E-2</v>
      </c>
      <c r="G21" s="20">
        <f t="shared" si="1"/>
        <v>8.993105421588779E-3</v>
      </c>
      <c r="H21" s="20">
        <f t="shared" si="1"/>
        <v>0.13546996169244424</v>
      </c>
      <c r="I21" s="20">
        <f t="shared" si="1"/>
        <v>0.38996406908964232</v>
      </c>
      <c r="J21" s="20">
        <f t="shared" si="1"/>
        <v>0.22626814738228077</v>
      </c>
      <c r="K21" s="20">
        <f t="shared" si="1"/>
        <v>0.46740345517805276</v>
      </c>
    </row>
    <row r="23" spans="2:11" x14ac:dyDescent="0.45">
      <c r="J23" s="16"/>
    </row>
    <row r="24" spans="2:11" ht="14.65" thickBot="1" x14ac:dyDescent="0.5">
      <c r="B24" s="1" t="s">
        <v>0</v>
      </c>
      <c r="C24" s="1" t="s">
        <v>6</v>
      </c>
      <c r="D24" s="1" t="s">
        <v>7</v>
      </c>
      <c r="E24" s="1" t="s">
        <v>8</v>
      </c>
      <c r="F24" s="1" t="s">
        <v>9</v>
      </c>
      <c r="G24" s="1" t="s">
        <v>43</v>
      </c>
      <c r="H24" s="1"/>
      <c r="I24" s="22"/>
      <c r="J24" s="27" t="s">
        <v>35</v>
      </c>
      <c r="K24" s="28">
        <f>34-H32</f>
        <v>0.9271141098707929</v>
      </c>
    </row>
    <row r="25" spans="2:11" ht="15" x14ac:dyDescent="0.5">
      <c r="B25" s="2" t="s">
        <v>18</v>
      </c>
      <c r="C25" s="15">
        <f>E20</f>
        <v>3.9152118666666662</v>
      </c>
      <c r="D25" s="15">
        <v>60.08</v>
      </c>
      <c r="E25" s="2">
        <f t="shared" ref="E25" si="2">C25/D25</f>
        <v>6.5166642254771409E-2</v>
      </c>
      <c r="F25" s="2">
        <f>1*E25</f>
        <v>6.5166642254771409E-2</v>
      </c>
      <c r="G25" s="15">
        <f>F25*$D$37</f>
        <v>2.0177933678001669</v>
      </c>
      <c r="H25" s="25">
        <f>G25*2</f>
        <v>4.0355867356003339</v>
      </c>
      <c r="I25" s="21"/>
      <c r="J25" s="29" t="s">
        <v>36</v>
      </c>
      <c r="K25" s="30">
        <f>K24*2</f>
        <v>1.8542282197415858</v>
      </c>
    </row>
    <row r="26" spans="2:11" ht="15" x14ac:dyDescent="0.5">
      <c r="B26" s="17" t="s">
        <v>19</v>
      </c>
      <c r="C26" s="4">
        <f>H20</f>
        <v>19.286947333333337</v>
      </c>
      <c r="D26" s="4">
        <v>99.994299999999996</v>
      </c>
      <c r="E26" s="3">
        <f>C26/D26</f>
        <v>0.19288046751998203</v>
      </c>
      <c r="F26" s="3">
        <f>E26*1</f>
        <v>0.19288046751998203</v>
      </c>
      <c r="G26" s="15">
        <f t="shared" ref="G26:G31" si="3">F26*$D$37</f>
        <v>5.9722722342889947</v>
      </c>
      <c r="H26" s="25">
        <f>G26*3</f>
        <v>17.916816702866985</v>
      </c>
      <c r="I26" s="21"/>
    </row>
    <row r="27" spans="2:11" ht="15" x14ac:dyDescent="0.5">
      <c r="B27" s="17" t="s">
        <v>17</v>
      </c>
      <c r="C27" s="4">
        <f>I20</f>
        <v>72.537486666666666</v>
      </c>
      <c r="D27" s="5">
        <v>223.18940000000001</v>
      </c>
      <c r="E27" s="3">
        <f t="shared" ref="E27:E31" si="4">C27/D27</f>
        <v>0.32500417433205459</v>
      </c>
      <c r="F27" s="3">
        <f>E27*1</f>
        <v>0.32500417433205459</v>
      </c>
      <c r="G27" s="15">
        <f t="shared" si="3"/>
        <v>10.063296876809284</v>
      </c>
      <c r="H27" s="25">
        <f>G27*1</f>
        <v>10.063296876809284</v>
      </c>
      <c r="I27" s="21"/>
      <c r="J27" s="34" t="s">
        <v>44</v>
      </c>
    </row>
    <row r="28" spans="2:11" x14ac:dyDescent="0.45">
      <c r="B28" s="3" t="s">
        <v>15</v>
      </c>
      <c r="C28" s="4">
        <f>J20</f>
        <v>2.5270083333333337</v>
      </c>
      <c r="D28" s="5">
        <v>81.38</v>
      </c>
      <c r="E28" s="3">
        <f t="shared" si="4"/>
        <v>3.1051957893012214E-2</v>
      </c>
      <c r="F28" s="3">
        <f>E28*1</f>
        <v>3.1051957893012214E-2</v>
      </c>
      <c r="G28" s="15">
        <f t="shared" si="3"/>
        <v>0.96148017644936246</v>
      </c>
      <c r="H28" s="25">
        <f>G28*1</f>
        <v>0.96148017644936246</v>
      </c>
      <c r="I28" s="21"/>
    </row>
    <row r="29" spans="2:11" ht="15" x14ac:dyDescent="0.5">
      <c r="B29" s="3" t="s">
        <v>39</v>
      </c>
      <c r="C29" s="4">
        <f>F20</f>
        <v>4.8731933333333331E-2</v>
      </c>
      <c r="D29" s="5">
        <v>80.06</v>
      </c>
      <c r="E29" s="6">
        <f t="shared" si="4"/>
        <v>6.0869264718128066E-4</v>
      </c>
      <c r="F29" s="3">
        <f>E29*1</f>
        <v>6.0869264718128066E-4</v>
      </c>
      <c r="G29" s="15">
        <f t="shared" si="3"/>
        <v>1.8847311201171901E-2</v>
      </c>
      <c r="H29" s="25">
        <f>G29*3</f>
        <v>5.6541933603515698E-2</v>
      </c>
      <c r="I29" s="21"/>
    </row>
    <row r="30" spans="2:11" ht="15" x14ac:dyDescent="0.5">
      <c r="B30" s="3" t="s">
        <v>24</v>
      </c>
      <c r="C30" s="4">
        <f>G20</f>
        <v>2.0355133333333334E-2</v>
      </c>
      <c r="D30" s="4">
        <v>141.94499999999999</v>
      </c>
      <c r="E30" s="26">
        <f t="shared" si="4"/>
        <v>1.4340155224441394E-4</v>
      </c>
      <c r="F30" s="3">
        <f>2*E30</f>
        <v>2.8680310448882788E-4</v>
      </c>
      <c r="G30" s="15">
        <f t="shared" si="3"/>
        <v>8.8804545098329496E-3</v>
      </c>
      <c r="H30" s="25">
        <f>G30*5/2</f>
        <v>2.2201136274582374E-2</v>
      </c>
      <c r="I30" s="21"/>
    </row>
    <row r="31" spans="2:11" x14ac:dyDescent="0.45">
      <c r="B31" s="3" t="s">
        <v>22</v>
      </c>
      <c r="C31" s="19">
        <f>D20</f>
        <v>2.2083200000000004E-2</v>
      </c>
      <c r="D31" s="5">
        <v>40.311399999999999</v>
      </c>
      <c r="E31" s="3">
        <f t="shared" si="4"/>
        <v>5.4781525821479796E-4</v>
      </c>
      <c r="F31" s="3">
        <f>E31*1</f>
        <v>5.4781525821479796E-4</v>
      </c>
      <c r="G31" s="15">
        <f t="shared" si="3"/>
        <v>1.6962328525137738E-2</v>
      </c>
      <c r="H31" s="25">
        <f>G31*1</f>
        <v>1.6962328525137738E-2</v>
      </c>
      <c r="I31" s="21"/>
    </row>
    <row r="32" spans="2:11" x14ac:dyDescent="0.45">
      <c r="B32" s="6" t="s">
        <v>10</v>
      </c>
      <c r="C32" s="33">
        <f>SUM(C25:C31)</f>
        <v>98.357824466666671</v>
      </c>
      <c r="D32" s="7"/>
      <c r="E32" s="7"/>
      <c r="F32" s="3">
        <f>SUM(F25:F31)</f>
        <v>0.61554655300970518</v>
      </c>
      <c r="G32" s="3">
        <f>SUM(G25:G31)</f>
        <v>19.059532749583951</v>
      </c>
      <c r="H32" s="3">
        <f t="shared" ref="H32" si="5">SUM(H25:H31)</f>
        <v>33.072885890129207</v>
      </c>
      <c r="I32" s="7"/>
    </row>
    <row r="33" spans="2:18" x14ac:dyDescent="0.45">
      <c r="B33" s="31" t="s">
        <v>42</v>
      </c>
      <c r="C33" s="32">
        <f>C32+K24</f>
        <v>99.284938576537456</v>
      </c>
    </row>
    <row r="35" spans="2:18" x14ac:dyDescent="0.45">
      <c r="B35" s="9" t="s">
        <v>37</v>
      </c>
      <c r="C35" s="10"/>
      <c r="D35" s="24">
        <f>F29+F26+F30</f>
        <v>0.19377596327165214</v>
      </c>
    </row>
    <row r="36" spans="2:18" x14ac:dyDescent="0.45">
      <c r="B36" s="10"/>
      <c r="C36" s="10"/>
      <c r="D36" s="10"/>
    </row>
    <row r="37" spans="2:18" x14ac:dyDescent="0.45">
      <c r="B37" s="10" t="s">
        <v>38</v>
      </c>
      <c r="C37" s="10"/>
      <c r="D37" s="10">
        <f>6/D35</f>
        <v>30.963592690743969</v>
      </c>
    </row>
    <row r="41" spans="2:18" ht="21" x14ac:dyDescent="0.75">
      <c r="B41" s="8" t="s">
        <v>11</v>
      </c>
      <c r="C41" s="7"/>
      <c r="D41" s="14" t="s">
        <v>20</v>
      </c>
      <c r="I41" s="16"/>
    </row>
    <row r="42" spans="2:18" ht="21" x14ac:dyDescent="0.75">
      <c r="B42" s="8" t="s">
        <v>12</v>
      </c>
      <c r="C42" s="7"/>
      <c r="D42" s="14" t="s">
        <v>40</v>
      </c>
    </row>
    <row r="43" spans="2:18" x14ac:dyDescent="0.45">
      <c r="J43" s="20"/>
      <c r="K43" s="20"/>
      <c r="L43" s="20"/>
      <c r="M43" s="20"/>
      <c r="N43" s="20"/>
      <c r="O43" s="20"/>
      <c r="P43" s="20"/>
      <c r="R43" s="20"/>
    </row>
    <row r="45" spans="2:18" x14ac:dyDescent="0.45">
      <c r="P45" s="18"/>
      <c r="R45" s="18"/>
    </row>
    <row r="50" spans="1:18" x14ac:dyDescent="0.45">
      <c r="A50" s="7" t="s">
        <v>32</v>
      </c>
      <c r="B50" s="7"/>
      <c r="C50" s="7"/>
      <c r="D50" s="7"/>
      <c r="J50" s="20"/>
      <c r="K50" s="20"/>
      <c r="L50" s="20"/>
      <c r="M50" s="20"/>
      <c r="N50" s="20"/>
      <c r="O50" s="20"/>
      <c r="P50" s="20"/>
      <c r="R50" s="20"/>
    </row>
    <row r="51" spans="1:18" x14ac:dyDescent="0.45">
      <c r="A51" s="7" t="s">
        <v>21</v>
      </c>
    </row>
    <row r="52" spans="1:18" x14ac:dyDescent="0.45">
      <c r="P52" s="18"/>
      <c r="R52" s="18"/>
    </row>
    <row r="53" spans="1:18" x14ac:dyDescent="0.45">
      <c r="A53" s="7" t="s">
        <v>13</v>
      </c>
    </row>
    <row r="54" spans="1:18" x14ac:dyDescent="0.45">
      <c r="A54" s="7" t="s">
        <v>25</v>
      </c>
    </row>
    <row r="55" spans="1:18" x14ac:dyDescent="0.45">
      <c r="A55" s="7" t="s">
        <v>26</v>
      </c>
    </row>
    <row r="56" spans="1:18" x14ac:dyDescent="0.45">
      <c r="A56" s="7" t="s">
        <v>27</v>
      </c>
    </row>
    <row r="57" spans="1:18" x14ac:dyDescent="0.45">
      <c r="A57" s="7" t="s">
        <v>28</v>
      </c>
    </row>
    <row r="58" spans="1:18" x14ac:dyDescent="0.45">
      <c r="A58" s="7" t="s">
        <v>29</v>
      </c>
    </row>
    <row r="59" spans="1:18" x14ac:dyDescent="0.45">
      <c r="A59" s="7" t="s">
        <v>30</v>
      </c>
    </row>
    <row r="60" spans="1:18" x14ac:dyDescent="0.45">
      <c r="A60" s="7" t="s">
        <v>31</v>
      </c>
    </row>
    <row r="65" spans="9:11" x14ac:dyDescent="0.45">
      <c r="I65" s="18"/>
      <c r="K65" s="18"/>
    </row>
  </sheetData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R050551</vt:lpstr>
      <vt:lpstr>'R050551'!Print_Area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rruff</dc:creator>
  <cp:lastModifiedBy>Barbara Lafuente</cp:lastModifiedBy>
  <cp:lastPrinted>2014-10-02T23:35:20Z</cp:lastPrinted>
  <dcterms:created xsi:type="dcterms:W3CDTF">2013-02-13T18:48:10Z</dcterms:created>
  <dcterms:modified xsi:type="dcterms:W3CDTF">2016-07-05T16:58:12Z</dcterms:modified>
</cp:coreProperties>
</file>