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 Lafuente\Documents\University_of_Arizona\Lab\Hemihedrite\Redefinition\MicroprobeRRUFF\"/>
    </mc:Choice>
  </mc:AlternateContent>
  <bookViews>
    <workbookView xWindow="11595" yWindow="600" windowWidth="15210" windowHeight="9825"/>
  </bookViews>
  <sheets>
    <sheet name="R140133" sheetId="3" r:id="rId1"/>
  </sheets>
  <definedNames>
    <definedName name="_xlnm.Print_Area" localSheetId="0">'R140133'!$A$1:$K$62</definedName>
  </definedNames>
  <calcPr calcId="152511"/>
</workbook>
</file>

<file path=xl/calcChain.xml><?xml version="1.0" encoding="utf-8"?>
<calcChain xmlns="http://schemas.openxmlformats.org/spreadsheetml/2006/main">
  <c r="K28" i="3" l="1"/>
  <c r="K27" i="3"/>
  <c r="C37" i="3"/>
  <c r="G29" i="3"/>
  <c r="G30" i="3"/>
  <c r="G31" i="3"/>
  <c r="G32" i="3"/>
  <c r="G33" i="3"/>
  <c r="G34" i="3"/>
  <c r="G35" i="3"/>
  <c r="G28" i="3"/>
  <c r="H28" i="3" s="1"/>
  <c r="H29" i="3"/>
  <c r="E35" i="3"/>
  <c r="F35" i="3" s="1"/>
  <c r="H35" i="3" s="1"/>
  <c r="E34" i="3"/>
  <c r="F34" i="3" s="1"/>
  <c r="E33" i="3"/>
  <c r="F33" i="3" s="1"/>
  <c r="H33" i="3" s="1"/>
  <c r="E32" i="3"/>
  <c r="F32" i="3" s="1"/>
  <c r="E31" i="3"/>
  <c r="F31" i="3" s="1"/>
  <c r="H31" i="3" s="1"/>
  <c r="E30" i="3"/>
  <c r="F30" i="3" s="1"/>
  <c r="H30" i="3" s="1"/>
  <c r="E29" i="3"/>
  <c r="F29" i="3" s="1"/>
  <c r="E28" i="3"/>
  <c r="F28" i="3" s="1"/>
  <c r="H34" i="3" l="1"/>
  <c r="H32" i="3"/>
  <c r="F36" i="3"/>
  <c r="H36" i="3" l="1"/>
  <c r="G36" i="3"/>
  <c r="D39" i="3" l="1"/>
  <c r="D41" i="3"/>
  <c r="L24" i="3" l="1"/>
  <c r="L23" i="3"/>
  <c r="K23" i="3" l="1"/>
  <c r="C35" i="3" s="1"/>
  <c r="K24" i="3"/>
  <c r="F23" i="3" l="1"/>
  <c r="C32" i="3" s="1"/>
  <c r="F24" i="3"/>
  <c r="E24" i="3"/>
  <c r="G24" i="3"/>
  <c r="H24" i="3"/>
  <c r="I24" i="3"/>
  <c r="D24" i="3"/>
  <c r="D23" i="3"/>
  <c r="C34" i="3" s="1"/>
  <c r="E23" i="3"/>
  <c r="C28" i="3" s="1"/>
  <c r="G23" i="3"/>
  <c r="C33" i="3" s="1"/>
  <c r="H23" i="3"/>
  <c r="C29" i="3" s="1"/>
  <c r="I23" i="3"/>
  <c r="C30" i="3" s="1"/>
  <c r="J24" i="3" l="1"/>
  <c r="J23" i="3"/>
  <c r="C31" i="3" s="1"/>
  <c r="C36" i="3" l="1"/>
</calcChain>
</file>

<file path=xl/sharedStrings.xml><?xml version="1.0" encoding="utf-8"?>
<sst xmlns="http://schemas.openxmlformats.org/spreadsheetml/2006/main" count="69" uniqueCount="47">
  <si>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</si>
  <si>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</si>
  <si>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</si>
  <si>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</si>
  <si>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</si>
  <si>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</si>
  <si>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</si>
  <si>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</si>
  <si>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</si>
  <si>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</si>
  <si>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</si>
  <si>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Total:</t>
  </si>
  <si>
    <t>Ideal Chemistry:</t>
  </si>
  <si>
    <t>Measured Chemistry:</t>
  </si>
  <si>
    <t xml:space="preserve">Standard Name :   </t>
  </si>
  <si>
    <t>SiO2</t>
  </si>
  <si>
    <t>ZnO</t>
  </si>
  <si>
    <t>CrO3</t>
  </si>
  <si>
    <t>PbO</t>
  </si>
  <si>
    <r>
      <t>SiO</t>
    </r>
    <r>
      <rPr>
        <vertAlign val="subscript"/>
        <sz val="10"/>
        <rFont val="Arial"/>
        <family val="2"/>
      </rPr>
      <t>2</t>
    </r>
  </si>
  <si>
    <r>
      <t>CrO</t>
    </r>
    <r>
      <rPr>
        <vertAlign val="subscript"/>
        <sz val="10"/>
        <rFont val="Arial"/>
        <family val="2"/>
      </rPr>
      <t>3</t>
    </r>
  </si>
  <si>
    <r>
      <t>Pb</t>
    </r>
    <r>
      <rPr>
        <vertAlign val="subscript"/>
        <sz val="14"/>
        <rFont val="Calibri"/>
        <family val="2"/>
        <scheme val="minor"/>
      </rPr>
      <t>10</t>
    </r>
    <r>
      <rPr>
        <sz val="14"/>
        <rFont val="Calibri"/>
        <family val="2"/>
        <scheme val="minor"/>
      </rPr>
      <t>Zn(CrO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6</t>
    </r>
    <r>
      <rPr>
        <sz val="14"/>
        <rFont val="Calibri"/>
        <family val="2"/>
        <scheme val="minor"/>
      </rPr>
      <t>(SiO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2</t>
    </r>
  </si>
  <si>
    <t xml:space="preserve">Beam Size :  0 µm </t>
  </si>
  <si>
    <t>MgO</t>
  </si>
  <si>
    <t>SO3</t>
  </si>
  <si>
    <r>
      <t>SO</t>
    </r>
    <r>
      <rPr>
        <vertAlign val="subscript"/>
        <sz val="10"/>
        <rFont val="Arial"/>
        <family val="2"/>
      </rPr>
      <t>3</t>
    </r>
  </si>
  <si>
    <t>P2O5</t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</si>
  <si>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</si>
  <si>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 xml:space="preserve"> Mg, Si On ol-fo92 </t>
  </si>
  <si>
    <t xml:space="preserve"> S  On barite2 </t>
  </si>
  <si>
    <t xml:space="preserve"> P  On ap-synap </t>
  </si>
  <si>
    <t xml:space="preserve"> Cr On chrom_s </t>
  </si>
  <si>
    <t xml:space="preserve"> Pb On NBS_K0229 </t>
  </si>
  <si>
    <t xml:space="preserve"> Zn On ZnS </t>
  </si>
  <si>
    <t xml:space="preserve"> As On NiAs </t>
  </si>
  <si>
    <t xml:space="preserve">Column Conditions :  Cond 1 : 20keV 20nA  </t>
  </si>
  <si>
    <t>As2O5</t>
  </si>
  <si>
    <t>R140133</t>
  </si>
  <si>
    <r>
      <t>As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</si>
  <si>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6 (Cr+P+S)</t>
  </si>
  <si>
    <t>Factor Calculation 6/(Cr+P+S)</t>
  </si>
  <si>
    <t>H2O</t>
  </si>
  <si>
    <t>H</t>
  </si>
  <si>
    <r>
      <t>Pb</t>
    </r>
    <r>
      <rPr>
        <vertAlign val="subscript"/>
        <sz val="14"/>
        <rFont val="Calibri"/>
        <family val="2"/>
        <scheme val="minor"/>
      </rPr>
      <t>10.21</t>
    </r>
    <r>
      <rPr>
        <sz val="14"/>
        <rFont val="Calibri"/>
        <family val="2"/>
        <scheme val="minor"/>
      </rPr>
      <t>(Zn</t>
    </r>
    <r>
      <rPr>
        <vertAlign val="subscript"/>
        <sz val="14"/>
        <rFont val="Calibri"/>
        <family val="2"/>
        <scheme val="minor"/>
      </rPr>
      <t>0.88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0.07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</t>
    </r>
    <r>
      <rPr>
        <vertAlign val="subscript"/>
        <sz val="11.2"/>
        <rFont val="Calibri"/>
        <family val="2"/>
      </rPr>
      <t>=0.95</t>
    </r>
    <r>
      <rPr>
        <sz val="14"/>
        <rFont val="Calibri"/>
        <family val="2"/>
        <scheme val="minor"/>
      </rPr>
      <t>(Cr</t>
    </r>
    <r>
      <rPr>
        <vertAlign val="subscript"/>
        <sz val="14"/>
        <rFont val="Calibri"/>
        <family val="2"/>
        <scheme val="minor"/>
      </rPr>
      <t>5.84</t>
    </r>
    <r>
      <rPr>
        <sz val="14"/>
        <rFont val="Calibri"/>
        <family val="2"/>
        <scheme val="minor"/>
      </rPr>
      <t>S</t>
    </r>
    <r>
      <rPr>
        <vertAlign val="subscript"/>
        <sz val="14"/>
        <rFont val="Calibri"/>
        <family val="2"/>
        <scheme val="minor"/>
      </rPr>
      <t>0.09</t>
    </r>
    <r>
      <rPr>
        <sz val="14"/>
        <rFont val="Calibri"/>
        <family val="2"/>
        <scheme val="minor"/>
      </rPr>
      <t>P</t>
    </r>
    <r>
      <rPr>
        <vertAlign val="subscript"/>
        <sz val="14"/>
        <rFont val="Calibri"/>
        <family val="2"/>
        <scheme val="minor"/>
      </rPr>
      <t>0.07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∑=6.00</t>
    </r>
    <r>
      <rPr>
        <sz val="14"/>
        <rFont val="Calibri"/>
        <family val="2"/>
        <scheme val="minor"/>
      </rPr>
      <t>(Si</t>
    </r>
    <r>
      <rPr>
        <vertAlign val="subscript"/>
        <sz val="14"/>
        <rFont val="Calibri"/>
        <family val="2"/>
        <scheme val="minor"/>
      </rPr>
      <t>1.90</t>
    </r>
    <r>
      <rPr>
        <sz val="14"/>
        <rFont val="Calibri"/>
        <family val="2"/>
        <scheme val="minor"/>
      </rPr>
      <t>As</t>
    </r>
    <r>
      <rPr>
        <vertAlign val="subscript"/>
        <sz val="14"/>
        <rFont val="Calibri"/>
        <family val="2"/>
        <scheme val="minor"/>
      </rPr>
      <t>0.14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∑</t>
    </r>
    <r>
      <rPr>
        <vertAlign val="subscript"/>
        <sz val="12.6"/>
        <rFont val="Calibri"/>
        <family val="2"/>
      </rPr>
      <t>=2.04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34</t>
    </r>
    <r>
      <rPr>
        <sz val="14"/>
        <rFont val="Calibri"/>
        <family val="2"/>
        <scheme val="minor"/>
      </rPr>
      <t>H</t>
    </r>
    <r>
      <rPr>
        <vertAlign val="subscript"/>
        <sz val="14"/>
        <rFont val="Calibri"/>
        <family val="2"/>
        <scheme val="minor"/>
      </rPr>
      <t>1.47</t>
    </r>
  </si>
  <si>
    <t>Total with H2O:</t>
  </si>
  <si>
    <r>
      <rPr>
        <sz val="1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O calculated to achieve 34 O atoms in the idealized empirical formulae.</t>
    </r>
  </si>
  <si>
    <t>Hemihedrite with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</si>
</sst>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2"/>
      <name val="Calibri"/>
      <family val="2"/>
    </font>
    <font>
      <vertAlign val="subscript"/>
      <sz val="12.6"/>
      <name val="Calibri"/>
      <family val="2"/>
    </font>
    <font>
      <sz val="10"/>
      <color theme="1"/>
      <name val="Arial"/>
      <family val="2"/>
    </font>
    <font>
      <vertAlign val="subscript"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0" fontId="2" fillId="0" borderId="3" xfId="0" applyFont="1" applyBorder="1"/>
    <xf numFmtId="164" fontId="4" fillId="0" borderId="0" xfId="0" applyNumberFormat="1" applyFont="1"/>
    <xf numFmtId="165" fontId="0" fillId="0" borderId="3" xfId="0" applyNumberFormat="1" applyBorder="1"/>
    <xf numFmtId="2" fontId="4" fillId="0" borderId="0" xfId="0" applyNumberFormat="1" applyFont="1"/>
    <xf numFmtId="2" fontId="0" fillId="0" borderId="5" xfId="0" applyNumberFormat="1" applyFill="1" applyBorder="1"/>
    <xf numFmtId="0" fontId="7" fillId="0" borderId="5" xfId="0" applyFont="1" applyFill="1" applyBorder="1"/>
    <xf numFmtId="2" fontId="4" fillId="0" borderId="4" xfId="0" applyNumberFormat="1" applyFont="1" applyBorder="1"/>
    <xf numFmtId="166" fontId="0" fillId="0" borderId="0" xfId="0" applyNumberFormat="1" applyFill="1" applyAlignment="1">
      <alignment horizontal="right"/>
    </xf>
    <xf numFmtId="167" fontId="4" fillId="0" borderId="3" xfId="0" applyNumberFormat="1" applyFont="1" applyBorder="1"/>
    <xf numFmtId="167" fontId="0" fillId="0" borderId="3" xfId="0" applyNumberFormat="1" applyBorder="1"/>
    <xf numFmtId="0" fontId="4" fillId="0" borderId="6" xfId="0" applyFont="1" applyBorder="1"/>
    <xf numFmtId="2" fontId="4" fillId="0" borderId="7" xfId="0" applyNumberFormat="1" applyFont="1" applyBorder="1"/>
    <xf numFmtId="0" fontId="4" fillId="0" borderId="8" xfId="0" applyFont="1" applyBorder="1"/>
    <xf numFmtId="2" fontId="4" fillId="0" borderId="9" xfId="0" applyNumberFormat="1" applyFont="1" applyBorder="1"/>
    <xf numFmtId="0" fontId="4" fillId="0" borderId="10" xfId="0" applyFont="1" applyBorder="1"/>
    <xf numFmtId="0" fontId="11" fillId="0" borderId="0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5" zoomScaleNormal="85" workbookViewId="0">
      <selection activeCell="N42" sqref="N42"/>
    </sheetView>
  </sheetViews>
  <sheetFormatPr defaultColWidth="11.3984375" defaultRowHeight="14.25" x14ac:dyDescent="0.45"/>
  <cols>
    <col min="1" max="1" width="11.3984375" style="11"/>
    <col min="2" max="2" width="14" style="11" customWidth="1"/>
    <col min="3" max="3" width="13.86328125" style="11" customWidth="1"/>
    <col min="4" max="7" width="11.46484375" style="11" bestFit="1" customWidth="1"/>
    <col min="8" max="8" width="14.06640625" style="11" bestFit="1" customWidth="1"/>
    <col min="9" max="9" width="12.19921875" style="11" bestFit="1" customWidth="1"/>
    <col min="10" max="10" width="10.6640625" style="11" customWidth="1"/>
    <col min="11" max="11" width="13.59765625" style="11" customWidth="1"/>
    <col min="12" max="12" width="9.06640625" style="11" customWidth="1"/>
    <col min="13" max="13" width="9.59765625" style="11" customWidth="1"/>
    <col min="14" max="14" width="9.6640625" style="11" customWidth="1"/>
    <col min="15" max="15" width="8.6640625" style="11" customWidth="1"/>
    <col min="16" max="16" width="7.9296875" style="11" customWidth="1"/>
    <col min="17" max="17" width="7" style="11" customWidth="1"/>
    <col min="18" max="16384" width="11.3984375" style="11"/>
  </cols>
  <sheetData>
    <row r="1" spans="1:12" x14ac:dyDescent="0.45">
      <c r="A1" s="11" t="s">
        <v>37</v>
      </c>
      <c r="B1" s="11" t="s">
        <v>46</v>
      </c>
      <c r="D1" s="16"/>
    </row>
    <row r="3" spans="1:12" x14ac:dyDescent="0.45">
      <c r="D3" s="11" t="s">
        <v>0</v>
      </c>
    </row>
    <row r="4" spans="1:12" x14ac:dyDescent="0.45">
      <c r="B4" s="7" t="s">
        <v>2</v>
      </c>
      <c r="C4" s="7" t="s">
        <v>3</v>
      </c>
      <c r="D4" s="7" t="s">
        <v>23</v>
      </c>
      <c r="E4" s="7" t="s">
        <v>15</v>
      </c>
      <c r="F4" s="7" t="s">
        <v>24</v>
      </c>
      <c r="G4" s="7" t="s">
        <v>26</v>
      </c>
      <c r="H4" s="7" t="s">
        <v>17</v>
      </c>
      <c r="I4" s="7" t="s">
        <v>18</v>
      </c>
      <c r="J4" s="7" t="s">
        <v>16</v>
      </c>
      <c r="K4" s="7" t="s">
        <v>36</v>
      </c>
      <c r="L4" s="7" t="s">
        <v>1</v>
      </c>
    </row>
    <row r="5" spans="1:12" x14ac:dyDescent="0.45">
      <c r="B5" s="7">
        <v>1</v>
      </c>
      <c r="C5" s="7" t="s">
        <v>37</v>
      </c>
      <c r="D5" s="7">
        <v>4.6295000000000003E-2</v>
      </c>
      <c r="E5" s="7">
        <v>3.665076</v>
      </c>
      <c r="F5" s="7">
        <v>8.5891999999999996E-2</v>
      </c>
      <c r="G5" s="7">
        <v>0.161658</v>
      </c>
      <c r="H5" s="7">
        <v>18.7727</v>
      </c>
      <c r="I5" s="7">
        <v>73.646450000000002</v>
      </c>
      <c r="J5" s="7">
        <v>2.2916599999999998</v>
      </c>
      <c r="K5" s="7">
        <v>0.77298999999999995</v>
      </c>
      <c r="L5" s="7">
        <v>99.442710000000005</v>
      </c>
    </row>
    <row r="6" spans="1:12" x14ac:dyDescent="0.45">
      <c r="B6" s="7">
        <v>2</v>
      </c>
      <c r="C6" s="7" t="s">
        <v>37</v>
      </c>
      <c r="D6" s="7">
        <v>5.3411E-2</v>
      </c>
      <c r="E6" s="7">
        <v>3.3552810000000002</v>
      </c>
      <c r="F6" s="7">
        <v>9.9757999999999999E-2</v>
      </c>
      <c r="G6" s="7">
        <v>0.297039</v>
      </c>
      <c r="H6" s="7">
        <v>18.65035</v>
      </c>
      <c r="I6" s="7">
        <v>73.551850000000002</v>
      </c>
      <c r="J6" s="7">
        <v>2.4234439999999999</v>
      </c>
      <c r="K6" s="7">
        <v>1.0306</v>
      </c>
      <c r="L6" s="7">
        <v>99.461730000000003</v>
      </c>
    </row>
    <row r="7" spans="1:12" x14ac:dyDescent="0.45">
      <c r="B7" s="7">
        <v>3</v>
      </c>
      <c r="C7" s="7" t="s">
        <v>37</v>
      </c>
      <c r="D7" s="7">
        <v>3.0280999999999999E-2</v>
      </c>
      <c r="E7" s="7">
        <v>3.3023479999999998</v>
      </c>
      <c r="F7" s="7">
        <v>0.114314</v>
      </c>
      <c r="G7" s="7">
        <v>0.33440999999999999</v>
      </c>
      <c r="H7" s="7">
        <v>18.551179999999999</v>
      </c>
      <c r="I7" s="7">
        <v>73.872739999999993</v>
      </c>
      <c r="J7" s="7">
        <v>2.495552</v>
      </c>
      <c r="K7" s="7">
        <v>1.272375</v>
      </c>
      <c r="L7" s="7">
        <v>99.973209999999995</v>
      </c>
    </row>
    <row r="8" spans="1:12" x14ac:dyDescent="0.45">
      <c r="B8" s="7">
        <v>4</v>
      </c>
      <c r="C8" s="7" t="s">
        <v>37</v>
      </c>
      <c r="D8" s="7">
        <v>6.3785999999999995E-2</v>
      </c>
      <c r="E8" s="7">
        <v>3.4919739999999999</v>
      </c>
      <c r="F8" s="7">
        <v>0.122058</v>
      </c>
      <c r="G8" s="7">
        <v>0.272399</v>
      </c>
      <c r="H8" s="7">
        <v>18.56784</v>
      </c>
      <c r="I8" s="7">
        <v>73.984179999999995</v>
      </c>
      <c r="J8" s="7">
        <v>2.284551</v>
      </c>
      <c r="K8" s="7">
        <v>0.97458299999999998</v>
      </c>
      <c r="L8" s="7">
        <v>99.761380000000003</v>
      </c>
    </row>
    <row r="9" spans="1:12" x14ac:dyDescent="0.45">
      <c r="B9" s="7">
        <v>5</v>
      </c>
      <c r="C9" s="7" t="s">
        <v>37</v>
      </c>
      <c r="D9" s="7">
        <v>5.5309999999999998E-2</v>
      </c>
      <c r="E9" s="7">
        <v>3.349227</v>
      </c>
      <c r="F9" s="7">
        <v>0.14000099999999999</v>
      </c>
      <c r="G9" s="7">
        <v>0.38536199999999998</v>
      </c>
      <c r="H9" s="7">
        <v>18.39753</v>
      </c>
      <c r="I9" s="7">
        <v>74.410489999999996</v>
      </c>
      <c r="J9" s="7">
        <v>2.3762810000000001</v>
      </c>
      <c r="K9" s="7">
        <v>1.168555</v>
      </c>
      <c r="L9" s="7">
        <v>100.28279999999999</v>
      </c>
    </row>
    <row r="10" spans="1:12" x14ac:dyDescent="0.45">
      <c r="B10" s="7">
        <v>6</v>
      </c>
      <c r="C10" s="7" t="s">
        <v>37</v>
      </c>
      <c r="D10" s="7">
        <v>0.105951</v>
      </c>
      <c r="E10" s="7">
        <v>3.6290249999999999</v>
      </c>
      <c r="F10" s="7">
        <v>0.194545</v>
      </c>
      <c r="G10" s="7">
        <v>0.24297299999999999</v>
      </c>
      <c r="H10" s="7">
        <v>18.460450000000002</v>
      </c>
      <c r="I10" s="7">
        <v>73.999790000000004</v>
      </c>
      <c r="J10" s="7">
        <v>2.2828469999999998</v>
      </c>
      <c r="K10" s="7">
        <v>0.77256100000000005</v>
      </c>
      <c r="L10" s="7">
        <v>99.688130000000001</v>
      </c>
    </row>
    <row r="11" spans="1:12" x14ac:dyDescent="0.45">
      <c r="B11" s="7">
        <v>7</v>
      </c>
      <c r="C11" s="7" t="s">
        <v>37</v>
      </c>
      <c r="D11" s="7">
        <v>6.8504999999999996E-2</v>
      </c>
      <c r="E11" s="7">
        <v>3.604762</v>
      </c>
      <c r="F11" s="7">
        <v>0.17077000000000001</v>
      </c>
      <c r="G11" s="7">
        <v>0.27709699999999998</v>
      </c>
      <c r="H11" s="7">
        <v>18.690370000000001</v>
      </c>
      <c r="I11" s="7">
        <v>73.993889999999993</v>
      </c>
      <c r="J11" s="7">
        <v>2.3243239999999998</v>
      </c>
      <c r="K11" s="7">
        <v>0.63948199999999999</v>
      </c>
      <c r="L11" s="7">
        <v>99.769199999999998</v>
      </c>
    </row>
    <row r="12" spans="1:12" x14ac:dyDescent="0.45">
      <c r="B12" s="7">
        <v>8</v>
      </c>
      <c r="C12" s="7" t="s">
        <v>37</v>
      </c>
      <c r="D12" s="7">
        <v>7.7838000000000004E-2</v>
      </c>
      <c r="E12" s="7">
        <v>3.6268940000000001</v>
      </c>
      <c r="F12" s="7">
        <v>0.27746900000000002</v>
      </c>
      <c r="G12" s="7">
        <v>0.23776700000000001</v>
      </c>
      <c r="H12" s="7">
        <v>18.647570000000002</v>
      </c>
      <c r="I12" s="7">
        <v>73.165769999999995</v>
      </c>
      <c r="J12" s="7">
        <v>2.32498</v>
      </c>
      <c r="K12" s="7">
        <v>0.57267900000000005</v>
      </c>
      <c r="L12" s="7">
        <v>98.930970000000002</v>
      </c>
    </row>
    <row r="13" spans="1:12" x14ac:dyDescent="0.45">
      <c r="B13" s="7">
        <v>9</v>
      </c>
      <c r="C13" s="7" t="s">
        <v>37</v>
      </c>
      <c r="D13" s="7">
        <v>6.5984000000000001E-2</v>
      </c>
      <c r="E13" s="7">
        <v>3.586767</v>
      </c>
      <c r="F13" s="7">
        <v>0.25741399999999998</v>
      </c>
      <c r="G13" s="7">
        <v>0.26773400000000003</v>
      </c>
      <c r="H13" s="7">
        <v>18.484570000000001</v>
      </c>
      <c r="I13" s="7">
        <v>73.368300000000005</v>
      </c>
      <c r="J13" s="7">
        <v>2.356935</v>
      </c>
      <c r="K13" s="7">
        <v>0.66840699999999997</v>
      </c>
      <c r="L13" s="7">
        <v>99.056120000000007</v>
      </c>
    </row>
    <row r="14" spans="1:12" x14ac:dyDescent="0.45">
      <c r="B14" s="7">
        <v>10</v>
      </c>
      <c r="C14" s="7" t="s">
        <v>37</v>
      </c>
      <c r="D14" s="7">
        <v>9.1380000000000003E-2</v>
      </c>
      <c r="E14" s="7">
        <v>3.9297080000000002</v>
      </c>
      <c r="F14" s="7">
        <v>0.21122199999999999</v>
      </c>
      <c r="G14" s="7">
        <v>2.2327E-2</v>
      </c>
      <c r="H14" s="7">
        <v>19.109690000000001</v>
      </c>
      <c r="I14" s="7">
        <v>72.617660000000001</v>
      </c>
      <c r="J14" s="7">
        <v>2.2065640000000002</v>
      </c>
      <c r="K14" s="7">
        <v>9.6146999999999996E-2</v>
      </c>
      <c r="L14" s="7">
        <v>98.284700000000001</v>
      </c>
    </row>
    <row r="15" spans="1:12" x14ac:dyDescent="0.45">
      <c r="B15" s="7">
        <v>11</v>
      </c>
      <c r="C15" s="7" t="s">
        <v>37</v>
      </c>
      <c r="D15" s="7">
        <v>0.12110700000000001</v>
      </c>
      <c r="E15" s="7">
        <v>3.9287359999999998</v>
      </c>
      <c r="F15" s="7">
        <v>0.23146800000000001</v>
      </c>
      <c r="G15" s="7">
        <v>2.5243999999999999E-2</v>
      </c>
      <c r="H15" s="7">
        <v>19.02233</v>
      </c>
      <c r="I15" s="7">
        <v>72.906149999999997</v>
      </c>
      <c r="J15" s="7">
        <v>2.1131310000000001</v>
      </c>
      <c r="K15" s="7">
        <v>6.4323000000000005E-2</v>
      </c>
      <c r="L15" s="7">
        <v>98.412490000000005</v>
      </c>
    </row>
    <row r="16" spans="1:12" x14ac:dyDescent="0.45">
      <c r="B16" s="7">
        <v>12</v>
      </c>
      <c r="C16" s="7" t="s">
        <v>37</v>
      </c>
      <c r="D16" s="7">
        <v>8.3778000000000005E-2</v>
      </c>
      <c r="E16" s="7">
        <v>3.8170190000000002</v>
      </c>
      <c r="F16" s="7">
        <v>0.36374899999999999</v>
      </c>
      <c r="G16" s="7">
        <v>2.9429999999999999E-3</v>
      </c>
      <c r="H16" s="7">
        <v>19.209330000000001</v>
      </c>
      <c r="I16" s="7">
        <v>72.758629999999997</v>
      </c>
      <c r="J16" s="7">
        <v>2.397224</v>
      </c>
      <c r="K16" s="7">
        <v>3.8954999999999997E-2</v>
      </c>
      <c r="L16" s="7">
        <v>98.671629999999993</v>
      </c>
    </row>
    <row r="17" spans="2:12" x14ac:dyDescent="0.45">
      <c r="B17" s="7">
        <v>13</v>
      </c>
      <c r="C17" s="7" t="s">
        <v>37</v>
      </c>
      <c r="D17" s="7">
        <v>0.29856500000000002</v>
      </c>
      <c r="E17" s="7">
        <v>3.7661750000000001</v>
      </c>
      <c r="F17" s="7">
        <v>0.64049199999999995</v>
      </c>
      <c r="G17" s="7">
        <v>3.6991000000000003E-2</v>
      </c>
      <c r="H17" s="7">
        <v>18.860009999999999</v>
      </c>
      <c r="I17" s="7">
        <v>73.166849999999997</v>
      </c>
      <c r="J17" s="7">
        <v>2.096984</v>
      </c>
      <c r="K17" s="7">
        <v>2.8188000000000001E-2</v>
      </c>
      <c r="L17" s="7">
        <v>98.894260000000003</v>
      </c>
    </row>
    <row r="18" spans="2:12" x14ac:dyDescent="0.45">
      <c r="B18" s="7">
        <v>14</v>
      </c>
      <c r="C18" s="7" t="s">
        <v>37</v>
      </c>
      <c r="D18" s="7">
        <v>0.143786</v>
      </c>
      <c r="E18" s="7">
        <v>3.789882</v>
      </c>
      <c r="F18" s="7">
        <v>0.33841199999999999</v>
      </c>
      <c r="G18" s="7">
        <v>4.7602999999999999E-2</v>
      </c>
      <c r="H18" s="7">
        <v>19.16311</v>
      </c>
      <c r="I18" s="7">
        <v>73.018600000000006</v>
      </c>
      <c r="J18" s="7">
        <v>2.35968</v>
      </c>
      <c r="K18" s="7">
        <v>4.7709000000000001E-2</v>
      </c>
      <c r="L18" s="7">
        <v>98.908779999999993</v>
      </c>
    </row>
    <row r="19" spans="2:12" x14ac:dyDescent="0.45">
      <c r="B19" s="7">
        <v>15</v>
      </c>
      <c r="C19" s="7" t="s">
        <v>37</v>
      </c>
      <c r="D19" s="7">
        <v>0.119903</v>
      </c>
      <c r="E19" s="7">
        <v>3.8847160000000001</v>
      </c>
      <c r="F19" s="7">
        <v>0.22977500000000001</v>
      </c>
      <c r="G19" s="7">
        <v>2.6445E-2</v>
      </c>
      <c r="H19" s="7">
        <v>19.044260000000001</v>
      </c>
      <c r="I19" s="7">
        <v>73.056430000000006</v>
      </c>
      <c r="J19" s="7">
        <v>2.1936990000000001</v>
      </c>
      <c r="K19" s="7">
        <v>3.3548000000000001E-2</v>
      </c>
      <c r="L19" s="7">
        <v>98.588769999999997</v>
      </c>
    </row>
    <row r="20" spans="2:12" x14ac:dyDescent="0.45">
      <c r="B20" s="7">
        <v>16</v>
      </c>
      <c r="C20" s="7" t="s">
        <v>37</v>
      </c>
      <c r="D20" s="7">
        <v>6.9949999999999998E-2</v>
      </c>
      <c r="E20" s="7">
        <v>3.9709590000000001</v>
      </c>
      <c r="F20" s="7">
        <v>0.209984</v>
      </c>
      <c r="G20" s="7">
        <v>1.7665E-2</v>
      </c>
      <c r="H20" s="7">
        <v>19.117450000000002</v>
      </c>
      <c r="I20" s="7">
        <v>73.283749999999998</v>
      </c>
      <c r="J20" s="7">
        <v>2.2550020000000002</v>
      </c>
      <c r="K20" s="7">
        <v>0.109624</v>
      </c>
      <c r="L20" s="7">
        <v>99.034390000000002</v>
      </c>
    </row>
    <row r="21" spans="2:12" x14ac:dyDescent="0.45">
      <c r="B21" s="7">
        <v>17</v>
      </c>
      <c r="C21" s="7" t="s">
        <v>37</v>
      </c>
      <c r="D21" s="7">
        <v>8.5171999999999998E-2</v>
      </c>
      <c r="E21" s="7">
        <v>3.856306</v>
      </c>
      <c r="F21" s="7">
        <v>0.208734</v>
      </c>
      <c r="G21" s="7">
        <v>2.0017E-2</v>
      </c>
      <c r="H21" s="7">
        <v>19.225190000000001</v>
      </c>
      <c r="I21" s="7">
        <v>72.775040000000004</v>
      </c>
      <c r="J21" s="7">
        <v>2.2680760000000002</v>
      </c>
      <c r="K21" s="7">
        <v>6.1054999999999998E-2</v>
      </c>
      <c r="L21" s="7">
        <v>98.499579999999995</v>
      </c>
    </row>
    <row r="22" spans="2:12" ht="14.65" thickBot="1" x14ac:dyDescent="0.5">
      <c r="B22" s="7">
        <v>18</v>
      </c>
      <c r="C22" s="7" t="s">
        <v>37</v>
      </c>
      <c r="D22" s="7">
        <v>6.0509E-2</v>
      </c>
      <c r="E22" s="7">
        <v>3.581585</v>
      </c>
      <c r="F22" s="7">
        <v>0.15771499999999999</v>
      </c>
      <c r="G22" s="7">
        <v>0.19495699999999999</v>
      </c>
      <c r="H22" s="7">
        <v>18.696169999999999</v>
      </c>
      <c r="I22" s="7">
        <v>73.310919999999996</v>
      </c>
      <c r="J22" s="7">
        <v>2.247382</v>
      </c>
      <c r="K22" s="7">
        <v>0.88076200000000004</v>
      </c>
      <c r="L22" s="7">
        <v>99.129990000000006</v>
      </c>
    </row>
    <row r="23" spans="2:12" x14ac:dyDescent="0.45">
      <c r="B23" s="12" t="s">
        <v>4</v>
      </c>
      <c r="C23" s="13"/>
      <c r="D23" s="23">
        <f t="shared" ref="D23:L23" si="0">AVERAGE(D5:D22)</f>
        <v>9.1195055555555557E-2</v>
      </c>
      <c r="E23" s="23">
        <f t="shared" si="0"/>
        <v>3.6742466666666664</v>
      </c>
      <c r="F23" s="23">
        <f t="shared" si="0"/>
        <v>0.22520955555555558</v>
      </c>
      <c r="G23" s="23">
        <f t="shared" si="0"/>
        <v>0.1594795</v>
      </c>
      <c r="H23" s="23">
        <f t="shared" si="0"/>
        <v>18.815005555555558</v>
      </c>
      <c r="I23" s="23">
        <f t="shared" si="0"/>
        <v>73.382638333333333</v>
      </c>
      <c r="J23" s="23">
        <f t="shared" si="0"/>
        <v>2.2943508888888888</v>
      </c>
      <c r="K23" s="23">
        <f t="shared" si="0"/>
        <v>0.5129190555555555</v>
      </c>
      <c r="L23" s="23">
        <f t="shared" si="0"/>
        <v>99.155046666666664</v>
      </c>
    </row>
    <row r="24" spans="2:12" x14ac:dyDescent="0.45">
      <c r="B24" s="7" t="s">
        <v>5</v>
      </c>
      <c r="D24" s="20">
        <f t="shared" ref="D24:L24" si="1">STDEV(D5:D22)</f>
        <v>5.9265619741547232E-2</v>
      </c>
      <c r="E24" s="20">
        <f t="shared" si="1"/>
        <v>0.20892722427114918</v>
      </c>
      <c r="F24" s="20">
        <f t="shared" si="1"/>
        <v>0.12897790850658114</v>
      </c>
      <c r="G24" s="20">
        <f t="shared" si="1"/>
        <v>0.132692962542347</v>
      </c>
      <c r="H24" s="20">
        <f t="shared" si="1"/>
        <v>0.28151558323228665</v>
      </c>
      <c r="I24" s="20">
        <f t="shared" si="1"/>
        <v>0.51046232923463175</v>
      </c>
      <c r="J24" s="20">
        <f t="shared" si="1"/>
        <v>0.10254858509700994</v>
      </c>
      <c r="K24" s="20">
        <f t="shared" si="1"/>
        <v>0.4504555014763289</v>
      </c>
      <c r="L24" s="20">
        <f t="shared" si="1"/>
        <v>0.57618199856519969</v>
      </c>
    </row>
    <row r="26" spans="2:12" x14ac:dyDescent="0.45">
      <c r="J26" s="16"/>
    </row>
    <row r="27" spans="2:12" ht="14.65" thickBot="1" x14ac:dyDescent="0.5">
      <c r="B27" s="1" t="s">
        <v>0</v>
      </c>
      <c r="C27" s="1" t="s">
        <v>6</v>
      </c>
      <c r="D27" s="1" t="s">
        <v>7</v>
      </c>
      <c r="E27" s="1" t="s">
        <v>8</v>
      </c>
      <c r="F27" s="1" t="s">
        <v>9</v>
      </c>
      <c r="G27" s="1" t="s">
        <v>10</v>
      </c>
      <c r="H27" s="1"/>
      <c r="I27" s="22"/>
      <c r="J27" s="27" t="s">
        <v>41</v>
      </c>
      <c r="K27" s="28">
        <f>34-H36</f>
        <v>0.73480250185086504</v>
      </c>
      <c r="L27" s="16"/>
    </row>
    <row r="28" spans="2:12" ht="15" x14ac:dyDescent="0.5">
      <c r="B28" s="2" t="s">
        <v>19</v>
      </c>
      <c r="C28" s="15">
        <f>E23</f>
        <v>3.6742466666666664</v>
      </c>
      <c r="D28" s="15">
        <v>60.08</v>
      </c>
      <c r="E28" s="2">
        <f t="shared" ref="E28" si="2">C28/D28</f>
        <v>6.1155903240124279E-2</v>
      </c>
      <c r="F28" s="2">
        <f>1*E28</f>
        <v>6.1155903240124279E-2</v>
      </c>
      <c r="G28" s="15">
        <f>F28*$D$41</f>
        <v>1.8990459230154515</v>
      </c>
      <c r="H28" s="25">
        <f>G28*2</f>
        <v>3.798091846030903</v>
      </c>
      <c r="I28" s="21"/>
      <c r="J28" s="29" t="s">
        <v>42</v>
      </c>
      <c r="K28" s="30">
        <f>K27*2</f>
        <v>1.4696050037017301</v>
      </c>
    </row>
    <row r="29" spans="2:12" ht="15" x14ac:dyDescent="0.5">
      <c r="B29" s="17" t="s">
        <v>20</v>
      </c>
      <c r="C29" s="4">
        <f>H23</f>
        <v>18.815005555555558</v>
      </c>
      <c r="D29" s="4">
        <v>99.994299999999996</v>
      </c>
      <c r="E29" s="3">
        <f>C29/D29</f>
        <v>0.18816078072005663</v>
      </c>
      <c r="F29" s="3">
        <f>E29*1</f>
        <v>0.18816078072005663</v>
      </c>
      <c r="G29" s="15">
        <f t="shared" ref="G29:G35" si="3">F29*$D$41</f>
        <v>5.842869527980203</v>
      </c>
      <c r="H29" s="25">
        <f>G29*3</f>
        <v>17.52860858394061</v>
      </c>
      <c r="I29" s="21"/>
    </row>
    <row r="30" spans="2:12" ht="15" x14ac:dyDescent="0.5">
      <c r="B30" s="17" t="s">
        <v>18</v>
      </c>
      <c r="C30" s="4">
        <f>I23</f>
        <v>73.382638333333333</v>
      </c>
      <c r="D30" s="5">
        <v>223.18940000000001</v>
      </c>
      <c r="E30" s="3">
        <f t="shared" ref="E30:E35" si="4">C30/D30</f>
        <v>0.32879087597051354</v>
      </c>
      <c r="F30" s="3">
        <f>E30*1</f>
        <v>0.32879087597051354</v>
      </c>
      <c r="G30" s="15">
        <f t="shared" si="3"/>
        <v>10.209790706301305</v>
      </c>
      <c r="H30" s="25">
        <f>G30*1</f>
        <v>10.209790706301305</v>
      </c>
      <c r="I30" s="21"/>
      <c r="J30" s="32" t="s">
        <v>45</v>
      </c>
    </row>
    <row r="31" spans="2:12" x14ac:dyDescent="0.45">
      <c r="B31" s="3" t="s">
        <v>16</v>
      </c>
      <c r="C31" s="4">
        <f>J23</f>
        <v>2.2943508888888888</v>
      </c>
      <c r="D31" s="5">
        <v>81.38</v>
      </c>
      <c r="E31" s="3">
        <f t="shared" si="4"/>
        <v>2.8193055896889762E-2</v>
      </c>
      <c r="F31" s="3">
        <f>E31*1</f>
        <v>2.8193055896889762E-2</v>
      </c>
      <c r="G31" s="15">
        <f t="shared" si="3"/>
        <v>0.87546589980225809</v>
      </c>
      <c r="H31" s="25">
        <f>G31*1</f>
        <v>0.87546589980225809</v>
      </c>
      <c r="I31" s="21"/>
    </row>
    <row r="32" spans="2:12" ht="15" x14ac:dyDescent="0.5">
      <c r="B32" s="3" t="s">
        <v>25</v>
      </c>
      <c r="C32" s="4">
        <f>F23</f>
        <v>0.22520955555555558</v>
      </c>
      <c r="D32" s="5">
        <v>80.06</v>
      </c>
      <c r="E32" s="6">
        <f t="shared" si="4"/>
        <v>2.8130096871790602E-3</v>
      </c>
      <c r="F32" s="3">
        <f>E32*1</f>
        <v>2.8130096871790602E-3</v>
      </c>
      <c r="G32" s="15">
        <f t="shared" si="3"/>
        <v>8.7351086237173997E-2</v>
      </c>
      <c r="H32" s="25">
        <f>G32*3</f>
        <v>0.26205325871152196</v>
      </c>
      <c r="I32" s="21"/>
    </row>
    <row r="33" spans="2:20" ht="15" x14ac:dyDescent="0.5">
      <c r="B33" s="3" t="s">
        <v>27</v>
      </c>
      <c r="C33" s="4">
        <f>G23</f>
        <v>0.1594795</v>
      </c>
      <c r="D33" s="4">
        <v>141.94</v>
      </c>
      <c r="E33" s="3">
        <f t="shared" si="4"/>
        <v>1.1235698182330562E-3</v>
      </c>
      <c r="F33" s="3">
        <f>2*E33</f>
        <v>2.2471396364661124E-3</v>
      </c>
      <c r="G33" s="15">
        <f t="shared" si="3"/>
        <v>6.977938578262298E-2</v>
      </c>
      <c r="H33" s="25">
        <f>G33*5/2</f>
        <v>0.17444846445655746</v>
      </c>
      <c r="I33" s="21"/>
    </row>
    <row r="34" spans="2:20" x14ac:dyDescent="0.45">
      <c r="B34" s="3" t="s">
        <v>23</v>
      </c>
      <c r="C34" s="19">
        <f>D23</f>
        <v>9.1195055555555557E-2</v>
      </c>
      <c r="D34" s="5">
        <v>40.311399999999999</v>
      </c>
      <c r="E34" s="3">
        <f t="shared" si="4"/>
        <v>2.2622646585222931E-3</v>
      </c>
      <c r="F34" s="3">
        <f>E34*1</f>
        <v>2.2622646585222931E-3</v>
      </c>
      <c r="G34" s="15">
        <f t="shared" si="3"/>
        <v>7.0249056083436442E-2</v>
      </c>
      <c r="H34" s="25">
        <f>G34*1</f>
        <v>7.0249056083436442E-2</v>
      </c>
      <c r="I34" s="21"/>
    </row>
    <row r="35" spans="2:20" ht="15" x14ac:dyDescent="0.5">
      <c r="B35" s="3" t="s">
        <v>38</v>
      </c>
      <c r="C35" s="4">
        <f>K23</f>
        <v>0.5129190555555555</v>
      </c>
      <c r="D35" s="4">
        <v>229.84</v>
      </c>
      <c r="E35" s="3">
        <f t="shared" si="4"/>
        <v>2.2316352921839346E-3</v>
      </c>
      <c r="F35" s="3">
        <f>E35*2</f>
        <v>4.4632705843678693E-3</v>
      </c>
      <c r="G35" s="15">
        <f t="shared" si="3"/>
        <v>0.1385958731290152</v>
      </c>
      <c r="H35" s="25">
        <f>G35*5/2</f>
        <v>0.346489682822538</v>
      </c>
      <c r="I35" s="21"/>
    </row>
    <row r="36" spans="2:20" x14ac:dyDescent="0.45">
      <c r="B36" s="6" t="s">
        <v>11</v>
      </c>
      <c r="C36" s="33">
        <f>SUM(C28:C35)</f>
        <v>99.155044611111109</v>
      </c>
      <c r="D36" s="7"/>
      <c r="E36" s="7"/>
      <c r="F36" s="3">
        <f>SUM(F28:F35)</f>
        <v>0.6180863003941196</v>
      </c>
      <c r="G36" s="4">
        <f>SUM(G28:G35)</f>
        <v>19.19314745833147</v>
      </c>
      <c r="H36" s="26">
        <f>SUM(H28:H35)</f>
        <v>33.265197498149135</v>
      </c>
      <c r="I36" s="7"/>
    </row>
    <row r="37" spans="2:20" x14ac:dyDescent="0.45">
      <c r="B37" s="31" t="s">
        <v>44</v>
      </c>
      <c r="C37" s="34">
        <f>C36+K27</f>
        <v>99.889847112961974</v>
      </c>
    </row>
    <row r="39" spans="2:20" x14ac:dyDescent="0.45">
      <c r="B39" s="9" t="s">
        <v>39</v>
      </c>
      <c r="C39" s="10"/>
      <c r="D39" s="24">
        <f>F32+F29+F33</f>
        <v>0.19322093004370181</v>
      </c>
    </row>
    <row r="40" spans="2:20" x14ac:dyDescent="0.45">
      <c r="B40" s="10"/>
      <c r="C40" s="10"/>
      <c r="D40" s="10"/>
    </row>
    <row r="41" spans="2:20" x14ac:dyDescent="0.45">
      <c r="B41" s="10" t="s">
        <v>40</v>
      </c>
      <c r="C41" s="10"/>
      <c r="D41" s="10">
        <f>6/D39</f>
        <v>31.052536589296761</v>
      </c>
    </row>
    <row r="45" spans="2:20" ht="21" x14ac:dyDescent="0.75">
      <c r="B45" s="8" t="s">
        <v>12</v>
      </c>
      <c r="C45" s="7"/>
      <c r="D45" s="14" t="s">
        <v>21</v>
      </c>
      <c r="I45" s="16"/>
    </row>
    <row r="46" spans="2:20" ht="21" x14ac:dyDescent="0.75">
      <c r="B46" s="8" t="s">
        <v>13</v>
      </c>
      <c r="C46" s="7"/>
      <c r="D46" s="14" t="s">
        <v>43</v>
      </c>
    </row>
    <row r="47" spans="2:20" x14ac:dyDescent="0.45">
      <c r="K47" s="20"/>
      <c r="L47" s="20"/>
      <c r="M47" s="20"/>
      <c r="N47" s="20"/>
      <c r="O47" s="20"/>
      <c r="P47" s="20"/>
      <c r="Q47" s="20"/>
      <c r="R47" s="20"/>
      <c r="T47" s="20"/>
    </row>
    <row r="49" spans="1:20" x14ac:dyDescent="0.45">
      <c r="R49" s="18"/>
      <c r="T49" s="18"/>
    </row>
    <row r="54" spans="1:20" x14ac:dyDescent="0.45">
      <c r="A54" s="7" t="s">
        <v>35</v>
      </c>
      <c r="B54" s="7"/>
      <c r="C54" s="7"/>
      <c r="D54" s="7"/>
      <c r="J54" s="20"/>
      <c r="K54" s="20"/>
      <c r="L54" s="20"/>
      <c r="M54" s="20"/>
      <c r="N54" s="20"/>
      <c r="O54" s="20"/>
      <c r="P54" s="20"/>
      <c r="R54" s="20"/>
    </row>
    <row r="55" spans="1:20" x14ac:dyDescent="0.45">
      <c r="A55" s="7" t="s">
        <v>22</v>
      </c>
    </row>
    <row r="56" spans="1:20" x14ac:dyDescent="0.45">
      <c r="P56" s="18"/>
      <c r="R56" s="18"/>
    </row>
    <row r="57" spans="1:20" x14ac:dyDescent="0.45">
      <c r="A57" s="7" t="s">
        <v>14</v>
      </c>
    </row>
    <row r="58" spans="1:20" x14ac:dyDescent="0.45">
      <c r="A58" s="7" t="s">
        <v>28</v>
      </c>
    </row>
    <row r="59" spans="1:20" x14ac:dyDescent="0.45">
      <c r="A59" s="7" t="s">
        <v>29</v>
      </c>
    </row>
    <row r="60" spans="1:20" x14ac:dyDescent="0.45">
      <c r="A60" s="7" t="s">
        <v>30</v>
      </c>
    </row>
    <row r="61" spans="1:20" x14ac:dyDescent="0.45">
      <c r="A61" s="7" t="s">
        <v>31</v>
      </c>
    </row>
    <row r="62" spans="1:20" x14ac:dyDescent="0.45">
      <c r="A62" s="7" t="s">
        <v>32</v>
      </c>
    </row>
    <row r="63" spans="1:20" x14ac:dyDescent="0.45">
      <c r="A63" s="7" t="s">
        <v>33</v>
      </c>
    </row>
    <row r="64" spans="1:20" x14ac:dyDescent="0.45">
      <c r="A64" s="7" t="s">
        <v>34</v>
      </c>
    </row>
    <row r="69" spans="9:11" x14ac:dyDescent="0.45">
      <c r="I69" s="18"/>
      <c r="K69" s="18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R140133</vt:lpstr>
      <vt:lpstr>'R140133'!Print_Area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 Lafuente</cp:lastModifiedBy>
  <cp:lastPrinted>2014-10-02T23:35:20Z</cp:lastPrinted>
  <dcterms:created xsi:type="dcterms:W3CDTF">2013-02-13T18:48:10Z</dcterms:created>
  <dcterms:modified xsi:type="dcterms:W3CDTF">2016-07-05T17:01:36Z</dcterms:modified>
</cp:coreProperties>
</file>