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 Lafuente\Documents\University_of_Arizona\Lab\Hemihedrite\Redefinition\MicroprobeRRUFF\"/>
    </mc:Choice>
  </mc:AlternateContent>
  <bookViews>
    <workbookView xWindow="11595" yWindow="600" windowWidth="15210" windowHeight="9825"/>
  </bookViews>
  <sheets>
    <sheet name="R141184" sheetId="3" r:id="rId1"/>
  </sheets>
  <definedNames>
    <definedName name="_xlnm.Print_Area" localSheetId="0">'R141184'!$A$1:$L$56</definedName>
  </definedNames>
  <calcPr calcId="152511"/>
</workbook>
</file>

<file path=xl/calcChain.xml><?xml version="1.0" encoding="utf-8"?>
<calcChain xmlns="http://schemas.openxmlformats.org/spreadsheetml/2006/main">
  <c r="K21" i="3" l="1"/>
  <c r="C31" i="3"/>
  <c r="H30" i="3"/>
  <c r="D33" i="3"/>
  <c r="D35" i="3"/>
  <c r="G29" i="3" s="1"/>
  <c r="H29" i="3" s="1"/>
  <c r="F29" i="3"/>
  <c r="F28" i="3"/>
  <c r="F27" i="3"/>
  <c r="F26" i="3"/>
  <c r="F25" i="3"/>
  <c r="F24" i="3"/>
  <c r="F23" i="3"/>
  <c r="F22" i="3"/>
  <c r="K22" i="3" l="1"/>
  <c r="G26" i="3"/>
  <c r="H26" i="3" s="1"/>
  <c r="G22" i="3"/>
  <c r="G25" i="3"/>
  <c r="H25" i="3" s="1"/>
  <c r="G28" i="3"/>
  <c r="H28" i="3" s="1"/>
  <c r="G24" i="3"/>
  <c r="H24" i="3" s="1"/>
  <c r="G27" i="3"/>
  <c r="H27" i="3" s="1"/>
  <c r="G23" i="3"/>
  <c r="H23" i="3" s="1"/>
  <c r="H22" i="3" l="1"/>
  <c r="G30" i="3"/>
  <c r="C29" i="3" l="1"/>
  <c r="D29" i="3"/>
  <c r="L6" i="3"/>
  <c r="L7" i="3"/>
  <c r="L8" i="3"/>
  <c r="L9" i="3"/>
  <c r="L10" i="3"/>
  <c r="L11" i="3"/>
  <c r="L12" i="3"/>
  <c r="L13" i="3"/>
  <c r="L14" i="3"/>
  <c r="L15" i="3"/>
  <c r="L16" i="3"/>
  <c r="L5" i="3"/>
  <c r="E17" i="3" l="1"/>
  <c r="F17" i="3"/>
  <c r="G17" i="3"/>
  <c r="H17" i="3"/>
  <c r="I17" i="3"/>
  <c r="J17" i="3"/>
  <c r="K17" i="3"/>
  <c r="L17" i="3"/>
  <c r="E18" i="3"/>
  <c r="F18" i="3"/>
  <c r="G18" i="3"/>
  <c r="H18" i="3"/>
  <c r="I18" i="3"/>
  <c r="J18" i="3"/>
  <c r="K18" i="3"/>
  <c r="L18" i="3"/>
  <c r="D18" i="3"/>
  <c r="D17" i="3"/>
  <c r="C28" i="3" l="1"/>
  <c r="E28" i="3" s="1"/>
  <c r="C22" i="3"/>
  <c r="C27" i="3"/>
  <c r="E27" i="3" s="1"/>
  <c r="C23" i="3"/>
  <c r="C24" i="3"/>
  <c r="C26" i="3" l="1"/>
  <c r="E26" i="3" s="1"/>
  <c r="C25" i="3"/>
  <c r="C30" i="3" l="1"/>
  <c r="E23" i="3"/>
  <c r="E29" i="3"/>
  <c r="E24" i="3"/>
  <c r="E25" i="3"/>
  <c r="E22" i="3"/>
  <c r="F30" i="3" l="1"/>
</calcChain>
</file>

<file path=xl/sharedStrings.xml><?xml version="1.0" encoding="utf-8"?>
<sst xmlns="http://schemas.openxmlformats.org/spreadsheetml/2006/main" count="63" uniqueCount="46">
  <si>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</si>
  <si>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</si>
  <si>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</si>
  <si>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</si>
  <si>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</si>
  <si>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</si>
  <si>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</si>
  <si>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</si>
  <si>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</si>
  <si>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</si>
  <si>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# Ions/formula</t>
  </si>
  <si>
    <t>Total:</t>
  </si>
  <si>
    <t>Ideal Chemistry:</t>
  </si>
  <si>
    <t>Measured Chemistry:</t>
  </si>
  <si>
    <t xml:space="preserve">Standard Name :   </t>
  </si>
  <si>
    <t>SiO2</t>
  </si>
  <si>
    <t>ZnO</t>
  </si>
  <si>
    <t>CrO3</t>
  </si>
  <si>
    <t>PbO</t>
  </si>
  <si>
    <r>
      <t>SiO</t>
    </r>
    <r>
      <rPr>
        <vertAlign val="subscript"/>
        <sz val="10"/>
        <rFont val="Arial"/>
        <family val="2"/>
      </rPr>
      <t>2</t>
    </r>
  </si>
  <si>
    <r>
      <t>CrO</t>
    </r>
    <r>
      <rPr>
        <vertAlign val="subscript"/>
        <sz val="10"/>
        <rFont val="Arial"/>
        <family val="2"/>
      </rPr>
      <t>3</t>
    </r>
  </si>
  <si>
    <r>
      <t>Pb</t>
    </r>
    <r>
      <rPr>
        <vertAlign val="subscript"/>
        <sz val="14"/>
        <rFont val="Calibri"/>
        <family val="2"/>
        <scheme val="minor"/>
      </rPr>
      <t>10</t>
    </r>
    <r>
      <rPr>
        <sz val="14"/>
        <rFont val="Calibri"/>
        <family val="2"/>
        <scheme val="minor"/>
      </rPr>
      <t>Zn(CrO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6</t>
    </r>
    <r>
      <rPr>
        <sz val="14"/>
        <rFont val="Calibri"/>
        <family val="2"/>
        <scheme val="minor"/>
      </rPr>
      <t>(SiO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(OH)</t>
    </r>
    <r>
      <rPr>
        <vertAlign val="subscript"/>
        <sz val="14"/>
        <rFont val="Calibri"/>
        <family val="2"/>
        <scheme val="minor"/>
      </rPr>
      <t>2</t>
    </r>
  </si>
  <si>
    <t xml:space="preserve">Beam Size :  0 µm </t>
  </si>
  <si>
    <t>MgO</t>
  </si>
  <si>
    <t>SO3</t>
  </si>
  <si>
    <r>
      <t>SO</t>
    </r>
    <r>
      <rPr>
        <vertAlign val="subscript"/>
        <sz val="10"/>
        <rFont val="Arial"/>
        <family val="2"/>
      </rPr>
      <t>3</t>
    </r>
  </si>
  <si>
    <t>R141184</t>
  </si>
  <si>
    <t>P2O5</t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</si>
  <si>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</si>
  <si>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t xml:space="preserve"> Mg, Si On ol-fo92 </t>
  </si>
  <si>
    <t xml:space="preserve"> S  On barite2 </t>
  </si>
  <si>
    <t xml:space="preserve"> P  On ap-synap </t>
  </si>
  <si>
    <t xml:space="preserve"> Cr On chrom_s </t>
  </si>
  <si>
    <t xml:space="preserve"> Pb On NBS_K0229 </t>
  </si>
  <si>
    <t xml:space="preserve"> Zn On ZnS </t>
  </si>
  <si>
    <t xml:space="preserve"> As On NiAs </t>
  </si>
  <si>
    <t xml:space="preserve">Column Conditions :  Cond 1 : 20keV 20nA  </t>
  </si>
  <si>
    <t>As2O5</t>
  </si>
  <si>
    <t>6 (Cr+P+S)</t>
  </si>
  <si>
    <t>Factor Calculation 6/(Cr+P+S)</t>
  </si>
  <si>
    <t>H2O</t>
  </si>
  <si>
    <t>H</t>
  </si>
  <si>
    <r>
      <t>Pb</t>
    </r>
    <r>
      <rPr>
        <vertAlign val="subscript"/>
        <sz val="14"/>
        <rFont val="Calibri"/>
        <family val="2"/>
        <scheme val="minor"/>
      </rPr>
      <t>9.94</t>
    </r>
    <r>
      <rPr>
        <sz val="14"/>
        <rFont val="Calibri"/>
        <family val="2"/>
        <scheme val="minor"/>
      </rPr>
      <t>(Zn</t>
    </r>
    <r>
      <rPr>
        <vertAlign val="subscript"/>
        <sz val="14"/>
        <rFont val="Calibri"/>
        <family val="2"/>
        <scheme val="minor"/>
      </rPr>
      <t>0.91</t>
    </r>
    <r>
      <rPr>
        <sz val="14"/>
        <rFont val="Calibri"/>
        <family val="2"/>
        <scheme val="minor"/>
      </rPr>
      <t>Mg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∑</t>
    </r>
    <r>
      <rPr>
        <vertAlign val="subscript"/>
        <sz val="11.2"/>
        <rFont val="Calibri"/>
        <family val="2"/>
      </rPr>
      <t>=0.93</t>
    </r>
    <r>
      <rPr>
        <sz val="14"/>
        <rFont val="Calibri"/>
        <family val="2"/>
        <scheme val="minor"/>
      </rPr>
      <t>(Cr</t>
    </r>
    <r>
      <rPr>
        <vertAlign val="subscript"/>
        <sz val="14"/>
        <rFont val="Calibri"/>
        <family val="2"/>
        <scheme val="minor"/>
      </rPr>
      <t>5.91</t>
    </r>
    <r>
      <rPr>
        <sz val="14"/>
        <rFont val="Calibri"/>
        <family val="2"/>
        <scheme val="minor"/>
      </rPr>
      <t>S</t>
    </r>
    <r>
      <rPr>
        <vertAlign val="subscript"/>
        <sz val="14"/>
        <rFont val="Calibri"/>
        <family val="2"/>
        <scheme val="minor"/>
      </rPr>
      <t>0.08</t>
    </r>
    <r>
      <rPr>
        <sz val="14"/>
        <rFont val="Calibri"/>
        <family val="2"/>
        <scheme val="minor"/>
      </rPr>
      <t>P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∑=6.01</t>
    </r>
    <r>
      <rPr>
        <sz val="14"/>
        <rFont val="Calibri"/>
        <family val="2"/>
        <scheme val="minor"/>
      </rPr>
      <t>(Si</t>
    </r>
    <r>
      <rPr>
        <vertAlign val="subscript"/>
        <sz val="14"/>
        <rFont val="Calibri"/>
        <family val="2"/>
        <scheme val="minor"/>
      </rPr>
      <t>1.88</t>
    </r>
    <r>
      <rPr>
        <sz val="14"/>
        <rFont val="Calibri"/>
        <family val="2"/>
        <scheme val="minor"/>
      </rPr>
      <t>As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∑</t>
    </r>
    <r>
      <rPr>
        <vertAlign val="subscript"/>
        <sz val="12.6"/>
        <rFont val="Calibri"/>
        <family val="2"/>
      </rPr>
      <t>=1.90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34</t>
    </r>
    <r>
      <rPr>
        <sz val="14"/>
        <rFont val="Calibri"/>
        <family val="2"/>
        <scheme val="minor"/>
      </rPr>
      <t>H</t>
    </r>
    <r>
      <rPr>
        <vertAlign val="subscript"/>
        <sz val="14"/>
        <rFont val="Calibri"/>
        <family val="2"/>
        <scheme val="minor"/>
      </rPr>
      <t>2.62</t>
    </r>
  </si>
  <si>
    <t>Total with H2O:</t>
  </si>
  <si>
    <r>
      <rPr>
        <sz val="10"/>
        <rFont val="Arial"/>
        <family val="2"/>
      </rPr>
      <t>H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O calculated to achieve 34 O atoms in the idealized empirical formulae.</t>
    </r>
  </si>
  <si>
    <t>Hemihedrite with 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</si>
</sst>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000"/>
  </numFmts>
  <fonts count="14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4"/>
      <name val="Calibri"/>
      <family val="2"/>
    </font>
    <font>
      <vertAlign val="subscript"/>
      <sz val="11.2"/>
      <name val="Calibri"/>
      <family val="2"/>
    </font>
    <font>
      <vertAlign val="subscript"/>
      <sz val="12.6"/>
      <name val="Calibri"/>
      <family val="2"/>
    </font>
    <font>
      <sz val="10"/>
      <color theme="1"/>
      <name val="Arial"/>
      <family val="2"/>
    </font>
    <font>
      <vertAlign val="subscript"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0" fontId="5" fillId="0" borderId="0" xfId="0" applyFont="1"/>
    <xf numFmtId="2" fontId="0" fillId="0" borderId="2" xfId="0" applyNumberFormat="1" applyBorder="1"/>
    <xf numFmtId="0" fontId="7" fillId="0" borderId="0" xfId="0" applyFont="1"/>
    <xf numFmtId="0" fontId="2" fillId="0" borderId="3" xfId="0" applyFont="1" applyBorder="1"/>
    <xf numFmtId="164" fontId="4" fillId="0" borderId="0" xfId="0" applyNumberFormat="1" applyFont="1"/>
    <xf numFmtId="165" fontId="0" fillId="0" borderId="3" xfId="0" applyNumberFormat="1" applyBorder="1"/>
    <xf numFmtId="2" fontId="4" fillId="0" borderId="0" xfId="0" applyNumberFormat="1" applyFont="1"/>
    <xf numFmtId="2" fontId="0" fillId="0" borderId="5" xfId="0" applyNumberFormat="1" applyFill="1" applyBorder="1"/>
    <xf numFmtId="1" fontId="4" fillId="0" borderId="0" xfId="0" applyNumberFormat="1" applyFont="1"/>
    <xf numFmtId="2" fontId="4" fillId="0" borderId="4" xfId="0" applyNumberFormat="1" applyFont="1" applyBorder="1"/>
    <xf numFmtId="166" fontId="4" fillId="0" borderId="3" xfId="0" applyNumberFormat="1" applyFont="1" applyBorder="1"/>
    <xf numFmtId="167" fontId="0" fillId="0" borderId="0" xfId="0" applyNumberFormat="1" applyFill="1" applyAlignment="1">
      <alignment horizontal="right"/>
    </xf>
    <xf numFmtId="166" fontId="0" fillId="0" borderId="3" xfId="0" applyNumberFormat="1" applyBorder="1"/>
    <xf numFmtId="0" fontId="4" fillId="0" borderId="6" xfId="0" applyFont="1" applyBorder="1"/>
    <xf numFmtId="2" fontId="4" fillId="0" borderId="7" xfId="0" applyNumberFormat="1" applyFont="1" applyBorder="1"/>
    <xf numFmtId="0" fontId="4" fillId="0" borderId="8" xfId="0" applyFont="1" applyBorder="1"/>
    <xf numFmtId="2" fontId="4" fillId="0" borderId="9" xfId="0" applyNumberFormat="1" applyFont="1" applyBorder="1"/>
    <xf numFmtId="2" fontId="2" fillId="0" borderId="3" xfId="0" applyNumberFormat="1" applyFont="1" applyBorder="1"/>
    <xf numFmtId="0" fontId="4" fillId="0" borderId="3" xfId="0" applyFont="1" applyBorder="1"/>
    <xf numFmtId="2" fontId="4" fillId="0" borderId="3" xfId="0" applyNumberFormat="1" applyFont="1" applyBorder="1"/>
    <xf numFmtId="0" fontId="7" fillId="0" borderId="0" xfId="0" applyFont="1" applyFill="1" applyBorder="1"/>
    <xf numFmtId="0" fontId="1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zoomScale="90" zoomScaleNormal="90" workbookViewId="0">
      <selection activeCell="M40" sqref="M40"/>
    </sheetView>
  </sheetViews>
  <sheetFormatPr defaultColWidth="11.3984375" defaultRowHeight="14.25" x14ac:dyDescent="0.45"/>
  <cols>
    <col min="1" max="1" width="11.3984375" style="11"/>
    <col min="2" max="2" width="14" style="11" customWidth="1"/>
    <col min="3" max="3" width="13.86328125" style="11" customWidth="1"/>
    <col min="4" max="6" width="11.3984375" style="11"/>
    <col min="7" max="7" width="13.73046875" style="11" customWidth="1"/>
    <col min="8" max="8" width="14" style="11" bestFit="1" customWidth="1"/>
    <col min="9" max="9" width="12" style="11" bestFit="1" customWidth="1"/>
    <col min="10" max="11" width="10.6640625" style="11" customWidth="1"/>
    <col min="12" max="12" width="13.59765625" style="11" customWidth="1"/>
    <col min="13" max="13" width="9.06640625" style="11" customWidth="1"/>
    <col min="14" max="14" width="9.59765625" style="11" customWidth="1"/>
    <col min="15" max="15" width="9.6640625" style="11" customWidth="1"/>
    <col min="16" max="16" width="8.6640625" style="11" customWidth="1"/>
    <col min="17" max="17" width="7.9296875" style="11" customWidth="1"/>
    <col min="18" max="18" width="7" style="11" customWidth="1"/>
    <col min="19" max="16384" width="11.3984375" style="11"/>
  </cols>
  <sheetData>
    <row r="1" spans="1:12" x14ac:dyDescent="0.45">
      <c r="A1" s="11" t="s">
        <v>26</v>
      </c>
      <c r="B1" s="11" t="s">
        <v>45</v>
      </c>
      <c r="D1" s="16"/>
    </row>
    <row r="3" spans="1:12" x14ac:dyDescent="0.45">
      <c r="D3" s="11" t="s">
        <v>0</v>
      </c>
    </row>
    <row r="4" spans="1:12" x14ac:dyDescent="0.45">
      <c r="B4" s="7" t="s">
        <v>2</v>
      </c>
      <c r="C4" s="7" t="s">
        <v>3</v>
      </c>
      <c r="D4" s="7" t="s">
        <v>23</v>
      </c>
      <c r="E4" s="7" t="s">
        <v>15</v>
      </c>
      <c r="F4" s="7" t="s">
        <v>24</v>
      </c>
      <c r="G4" s="7" t="s">
        <v>27</v>
      </c>
      <c r="H4" s="7" t="s">
        <v>17</v>
      </c>
      <c r="I4" s="7" t="s">
        <v>18</v>
      </c>
      <c r="J4" s="7" t="s">
        <v>16</v>
      </c>
      <c r="K4" s="7" t="s">
        <v>37</v>
      </c>
      <c r="L4" s="7" t="s">
        <v>1</v>
      </c>
    </row>
    <row r="5" spans="1:12" x14ac:dyDescent="0.45">
      <c r="B5" s="7">
        <v>15</v>
      </c>
      <c r="C5" s="7" t="s">
        <v>26</v>
      </c>
      <c r="D5" s="7">
        <v>3.1909E-2</v>
      </c>
      <c r="E5" s="7">
        <v>3.738273</v>
      </c>
      <c r="F5" s="7">
        <v>0.235151</v>
      </c>
      <c r="G5" s="7">
        <v>2.6550000000000001E-2</v>
      </c>
      <c r="H5" s="7">
        <v>19.232530000000001</v>
      </c>
      <c r="I5" s="7">
        <v>72.398179999999996</v>
      </c>
      <c r="J5" s="7">
        <v>2.439282</v>
      </c>
      <c r="K5" s="10">
        <v>7.7382999999999993E-2</v>
      </c>
      <c r="L5" s="7">
        <f>SUM(D5:K5)</f>
        <v>98.179258000000004</v>
      </c>
    </row>
    <row r="6" spans="1:12" x14ac:dyDescent="0.45">
      <c r="B6" s="7">
        <v>16</v>
      </c>
      <c r="C6" s="7" t="s">
        <v>26</v>
      </c>
      <c r="D6" s="7">
        <v>3.4192E-2</v>
      </c>
      <c r="E6" s="7">
        <v>3.7504529999999998</v>
      </c>
      <c r="F6" s="7">
        <v>0.205904</v>
      </c>
      <c r="G6" s="7">
        <v>3.7102999999999997E-2</v>
      </c>
      <c r="H6" s="7">
        <v>19.23574</v>
      </c>
      <c r="I6" s="7">
        <v>72.287540000000007</v>
      </c>
      <c r="J6" s="7">
        <v>2.4334289999999998</v>
      </c>
      <c r="K6" s="10">
        <v>1.5E-5</v>
      </c>
      <c r="L6" s="7">
        <f t="shared" ref="L6:L16" si="0">SUM(D6:K6)</f>
        <v>97.984376000000012</v>
      </c>
    </row>
    <row r="7" spans="1:12" x14ac:dyDescent="0.45">
      <c r="B7" s="7">
        <v>17</v>
      </c>
      <c r="C7" s="7" t="s">
        <v>26</v>
      </c>
      <c r="D7" s="7">
        <v>3.5054000000000002E-2</v>
      </c>
      <c r="E7" s="7">
        <v>3.7489880000000002</v>
      </c>
      <c r="F7" s="7">
        <v>0.21340000000000001</v>
      </c>
      <c r="G7" s="7">
        <v>2.3154000000000001E-2</v>
      </c>
      <c r="H7" s="7">
        <v>19.253329999999998</v>
      </c>
      <c r="I7" s="7">
        <v>72.339510000000004</v>
      </c>
      <c r="J7" s="7">
        <v>2.5215559999999999</v>
      </c>
      <c r="K7" s="10">
        <v>1.5E-5</v>
      </c>
      <c r="L7" s="7">
        <f t="shared" si="0"/>
        <v>98.135007000000016</v>
      </c>
    </row>
    <row r="8" spans="1:12" x14ac:dyDescent="0.45">
      <c r="B8" s="7">
        <v>18</v>
      </c>
      <c r="C8" s="7" t="s">
        <v>26</v>
      </c>
      <c r="D8" s="7">
        <v>2.3477999999999999E-2</v>
      </c>
      <c r="E8" s="7">
        <v>3.7208139999999998</v>
      </c>
      <c r="F8" s="7">
        <v>0.23463000000000001</v>
      </c>
      <c r="G8" s="7">
        <v>1.6877E-2</v>
      </c>
      <c r="H8" s="7">
        <v>19.082850000000001</v>
      </c>
      <c r="I8" s="7">
        <v>72.419210000000007</v>
      </c>
      <c r="J8" s="7">
        <v>2.3393640000000002</v>
      </c>
      <c r="K8" s="10">
        <v>9.3116000000000004E-2</v>
      </c>
      <c r="L8" s="7">
        <f t="shared" si="0"/>
        <v>97.930339000000004</v>
      </c>
    </row>
    <row r="9" spans="1:12" x14ac:dyDescent="0.45">
      <c r="B9" s="7">
        <v>19</v>
      </c>
      <c r="C9" s="7" t="s">
        <v>26</v>
      </c>
      <c r="D9" s="7">
        <v>3.0186999999999999E-2</v>
      </c>
      <c r="E9" s="7">
        <v>3.6914120000000001</v>
      </c>
      <c r="F9" s="7">
        <v>0.27709</v>
      </c>
      <c r="G9" s="7">
        <v>4.9161000000000003E-2</v>
      </c>
      <c r="H9" s="7">
        <v>19.19097</v>
      </c>
      <c r="I9" s="7">
        <v>72.987979999999993</v>
      </c>
      <c r="J9" s="7">
        <v>2.3335979999999998</v>
      </c>
      <c r="K9" s="10">
        <v>4.6788999999999997E-2</v>
      </c>
      <c r="L9" s="7">
        <f t="shared" si="0"/>
        <v>98.607186999999996</v>
      </c>
    </row>
    <row r="10" spans="1:12" x14ac:dyDescent="0.45">
      <c r="B10" s="7">
        <v>20</v>
      </c>
      <c r="C10" s="7" t="s">
        <v>26</v>
      </c>
      <c r="D10" s="7">
        <v>1.9435000000000001E-2</v>
      </c>
      <c r="E10" s="7">
        <v>3.6678630000000001</v>
      </c>
      <c r="F10" s="7">
        <v>0.30494199999999999</v>
      </c>
      <c r="G10" s="7">
        <v>5.7099999999999998E-2</v>
      </c>
      <c r="H10" s="7">
        <v>19.285879999999999</v>
      </c>
      <c r="I10" s="7">
        <v>72.235309999999998</v>
      </c>
      <c r="J10" s="7">
        <v>2.3722799999999999</v>
      </c>
      <c r="K10" s="10">
        <v>0.11062</v>
      </c>
      <c r="L10" s="7">
        <f t="shared" si="0"/>
        <v>98.053429999999992</v>
      </c>
    </row>
    <row r="11" spans="1:12" x14ac:dyDescent="0.45">
      <c r="B11" s="7">
        <v>21</v>
      </c>
      <c r="C11" s="7" t="s">
        <v>26</v>
      </c>
      <c r="D11" s="7">
        <v>2.7061000000000002E-2</v>
      </c>
      <c r="E11" s="7">
        <v>3.6916959999999999</v>
      </c>
      <c r="F11" s="7">
        <v>0.27974700000000002</v>
      </c>
      <c r="G11" s="7">
        <v>5.1447E-2</v>
      </c>
      <c r="H11" s="7">
        <v>19.21547</v>
      </c>
      <c r="I11" s="7">
        <v>72.607699999999994</v>
      </c>
      <c r="J11" s="7">
        <v>2.3542269999999998</v>
      </c>
      <c r="K11" s="10">
        <v>0.12164</v>
      </c>
      <c r="L11" s="7">
        <f t="shared" si="0"/>
        <v>98.348987999999991</v>
      </c>
    </row>
    <row r="12" spans="1:12" x14ac:dyDescent="0.45">
      <c r="B12" s="7">
        <v>22</v>
      </c>
      <c r="C12" s="7" t="s">
        <v>26</v>
      </c>
      <c r="D12" s="7">
        <v>2.0187E-2</v>
      </c>
      <c r="E12" s="7">
        <v>3.6506120000000002</v>
      </c>
      <c r="F12" s="7">
        <v>0.11176899999999999</v>
      </c>
      <c r="G12" s="7">
        <v>4.8737000000000003E-2</v>
      </c>
      <c r="H12" s="7">
        <v>19.532389999999999</v>
      </c>
      <c r="I12" s="7">
        <v>73.061840000000004</v>
      </c>
      <c r="J12" s="7">
        <v>2.5248170000000001</v>
      </c>
      <c r="K12" s="10">
        <v>0.18432200000000001</v>
      </c>
      <c r="L12" s="7">
        <f t="shared" si="0"/>
        <v>99.13467399999999</v>
      </c>
    </row>
    <row r="13" spans="1:12" x14ac:dyDescent="0.45">
      <c r="B13" s="7">
        <v>23</v>
      </c>
      <c r="C13" s="7" t="s">
        <v>26</v>
      </c>
      <c r="D13" s="7">
        <v>2.0847999999999998E-2</v>
      </c>
      <c r="E13" s="7">
        <v>3.6193040000000001</v>
      </c>
      <c r="F13" s="7">
        <v>0.116065</v>
      </c>
      <c r="G13" s="7">
        <v>7.0695999999999995E-2</v>
      </c>
      <c r="H13" s="7">
        <v>19.264320000000001</v>
      </c>
      <c r="I13" s="7">
        <v>72.81765</v>
      </c>
      <c r="J13" s="7">
        <v>2.491911</v>
      </c>
      <c r="K13" s="10">
        <v>0.13886100000000001</v>
      </c>
      <c r="L13" s="7">
        <f t="shared" si="0"/>
        <v>98.53965500000001</v>
      </c>
    </row>
    <row r="14" spans="1:12" x14ac:dyDescent="0.45">
      <c r="B14" s="7">
        <v>24</v>
      </c>
      <c r="C14" s="7" t="s">
        <v>26</v>
      </c>
      <c r="D14" s="7">
        <v>2.785E-2</v>
      </c>
      <c r="E14" s="7">
        <v>3.6139649999999999</v>
      </c>
      <c r="F14" s="7">
        <v>0.21234</v>
      </c>
      <c r="G14" s="7">
        <v>5.6649999999999999E-2</v>
      </c>
      <c r="H14" s="7">
        <v>19.38308</v>
      </c>
      <c r="I14" s="7">
        <v>72.147490000000005</v>
      </c>
      <c r="J14" s="7">
        <v>2.4793799999999999</v>
      </c>
      <c r="K14" s="10">
        <v>8.9619000000000004E-2</v>
      </c>
      <c r="L14" s="7">
        <f t="shared" si="0"/>
        <v>98.010374000000013</v>
      </c>
    </row>
    <row r="15" spans="1:12" x14ac:dyDescent="0.45">
      <c r="B15" s="7">
        <v>25</v>
      </c>
      <c r="C15" s="7" t="s">
        <v>26</v>
      </c>
      <c r="D15" s="7">
        <v>4.1868000000000002E-2</v>
      </c>
      <c r="E15" s="7">
        <v>3.7332429999999999</v>
      </c>
      <c r="F15" s="7">
        <v>9.5438999999999996E-2</v>
      </c>
      <c r="G15" s="7">
        <v>2.0105999999999999E-2</v>
      </c>
      <c r="H15" s="7">
        <v>19.47804</v>
      </c>
      <c r="I15" s="7">
        <v>72.580640000000002</v>
      </c>
      <c r="J15" s="7">
        <v>2.4762550000000001</v>
      </c>
      <c r="K15" s="10">
        <v>3.7860999999999999E-2</v>
      </c>
      <c r="L15" s="7">
        <f t="shared" si="0"/>
        <v>98.463452000000004</v>
      </c>
    </row>
    <row r="16" spans="1:12" ht="14.65" thickBot="1" x14ac:dyDescent="0.5">
      <c r="B16" s="11">
        <v>26</v>
      </c>
      <c r="C16" s="7" t="s">
        <v>26</v>
      </c>
      <c r="D16" s="11">
        <v>9.0390000000000002E-3</v>
      </c>
      <c r="E16" s="11">
        <v>3.7478310000000001</v>
      </c>
      <c r="F16" s="11">
        <v>0.114978</v>
      </c>
      <c r="G16" s="11">
        <v>1.8679000000000001E-2</v>
      </c>
      <c r="H16" s="11">
        <v>19.358750000000001</v>
      </c>
      <c r="I16" s="11">
        <v>72.090379999999996</v>
      </c>
      <c r="J16" s="11">
        <v>2.3579050000000001</v>
      </c>
      <c r="K16" s="10">
        <v>2.8981E-2</v>
      </c>
      <c r="L16" s="7">
        <f t="shared" si="0"/>
        <v>97.726542999999992</v>
      </c>
    </row>
    <row r="17" spans="2:12" x14ac:dyDescent="0.45">
      <c r="B17" s="12" t="s">
        <v>4</v>
      </c>
      <c r="C17" s="13"/>
      <c r="D17" s="23">
        <f>AVERAGE(D5:D16)</f>
        <v>2.6759000000000005E-2</v>
      </c>
      <c r="E17" s="23">
        <f t="shared" ref="E17:L17" si="1">AVERAGE(E5:E16)</f>
        <v>3.6978711666666668</v>
      </c>
      <c r="F17" s="23">
        <f t="shared" si="1"/>
        <v>0.20012125</v>
      </c>
      <c r="G17" s="23">
        <f t="shared" si="1"/>
        <v>3.9688333333333332E-2</v>
      </c>
      <c r="H17" s="23">
        <f t="shared" si="1"/>
        <v>19.292779166666666</v>
      </c>
      <c r="I17" s="23">
        <f t="shared" si="1"/>
        <v>72.497785833333339</v>
      </c>
      <c r="J17" s="23">
        <f t="shared" si="1"/>
        <v>2.427000333333333</v>
      </c>
      <c r="K17" s="23">
        <f t="shared" si="1"/>
        <v>7.7435166666666666E-2</v>
      </c>
      <c r="L17" s="23">
        <f t="shared" si="1"/>
        <v>98.259440250000011</v>
      </c>
    </row>
    <row r="18" spans="2:12" x14ac:dyDescent="0.45">
      <c r="B18" s="7" t="s">
        <v>5</v>
      </c>
      <c r="D18" s="20">
        <f>STDEV(D5:D16)</f>
        <v>8.7823635563761254E-3</v>
      </c>
      <c r="E18" s="20">
        <f t="shared" ref="E18:L18" si="2">STDEV(E5:E16)</f>
        <v>5.0190935459835093E-2</v>
      </c>
      <c r="F18" s="20">
        <f t="shared" si="2"/>
        <v>7.3303949020654569E-2</v>
      </c>
      <c r="G18" s="20">
        <f t="shared" si="2"/>
        <v>1.8241103467086899E-2</v>
      </c>
      <c r="H18" s="20">
        <f t="shared" si="2"/>
        <v>0.1257524899054655</v>
      </c>
      <c r="I18" s="20">
        <f t="shared" si="2"/>
        <v>0.31946499687213697</v>
      </c>
      <c r="J18" s="20">
        <f t="shared" si="2"/>
        <v>7.2332972858897907E-2</v>
      </c>
      <c r="K18" s="20">
        <f t="shared" si="2"/>
        <v>5.6799838767110047E-2</v>
      </c>
      <c r="L18" s="20">
        <f t="shared" si="2"/>
        <v>0.38251040620570964</v>
      </c>
    </row>
    <row r="20" spans="2:12" x14ac:dyDescent="0.45">
      <c r="J20" s="16"/>
      <c r="K20" s="16"/>
    </row>
    <row r="21" spans="2:12" ht="14.65" thickBot="1" x14ac:dyDescent="0.5">
      <c r="B21" s="1" t="s">
        <v>0</v>
      </c>
      <c r="C21" s="1" t="s">
        <v>6</v>
      </c>
      <c r="D21" s="1" t="s">
        <v>7</v>
      </c>
      <c r="E21" s="1" t="s">
        <v>8</v>
      </c>
      <c r="F21" s="1" t="s">
        <v>9</v>
      </c>
      <c r="G21" s="1" t="s">
        <v>10</v>
      </c>
      <c r="H21" s="29"/>
      <c r="I21" s="34"/>
      <c r="J21" s="27" t="s">
        <v>40</v>
      </c>
      <c r="K21" s="28">
        <f>34-H30</f>
        <v>1.3115694165681049</v>
      </c>
    </row>
    <row r="22" spans="2:12" ht="15" x14ac:dyDescent="0.5">
      <c r="B22" s="2" t="s">
        <v>19</v>
      </c>
      <c r="C22" s="15">
        <f>E17</f>
        <v>3.6978711666666668</v>
      </c>
      <c r="D22" s="15">
        <v>60.08</v>
      </c>
      <c r="E22" s="2">
        <f t="shared" ref="E22" si="3">C22/D22</f>
        <v>6.1549120616955173E-2</v>
      </c>
      <c r="F22" s="2">
        <f>1*E22</f>
        <v>6.1549120616955173E-2</v>
      </c>
      <c r="G22" s="15">
        <f>F22*$D$35</f>
        <v>1.8841792774499695</v>
      </c>
      <c r="H22" s="24">
        <f>G22*2</f>
        <v>3.768358554899939</v>
      </c>
      <c r="I22" s="21"/>
      <c r="J22" s="29" t="s">
        <v>41</v>
      </c>
      <c r="K22" s="30">
        <f>K21*2</f>
        <v>2.6231388331362098</v>
      </c>
    </row>
    <row r="23" spans="2:12" ht="15" x14ac:dyDescent="0.5">
      <c r="B23" s="17" t="s">
        <v>20</v>
      </c>
      <c r="C23" s="4">
        <f>H17</f>
        <v>19.292779166666666</v>
      </c>
      <c r="D23" s="4">
        <v>99.994299999999996</v>
      </c>
      <c r="E23" s="3">
        <f>C23/D23</f>
        <v>0.19293878917764978</v>
      </c>
      <c r="F23" s="3">
        <f>E23*1</f>
        <v>0.19293878917764978</v>
      </c>
      <c r="G23" s="15">
        <f t="shared" ref="G23:G29" si="4">F23*$D$35</f>
        <v>5.9063600704747161</v>
      </c>
      <c r="H23" s="24">
        <f>G23*3</f>
        <v>17.719080211424149</v>
      </c>
      <c r="I23" s="21"/>
    </row>
    <row r="24" spans="2:12" ht="15" x14ac:dyDescent="0.5">
      <c r="B24" s="17" t="s">
        <v>18</v>
      </c>
      <c r="C24" s="4">
        <f>I17</f>
        <v>72.497785833333339</v>
      </c>
      <c r="D24" s="5">
        <v>223.18940000000001</v>
      </c>
      <c r="E24" s="3">
        <f t="shared" ref="E24:E29" si="5">C24/D24</f>
        <v>0.32482629476728436</v>
      </c>
      <c r="F24" s="3">
        <f>E24*1</f>
        <v>0.32482629476728436</v>
      </c>
      <c r="G24" s="15">
        <f t="shared" si="4"/>
        <v>9.9437809547318547</v>
      </c>
      <c r="H24" s="24">
        <f>G24*1</f>
        <v>9.9437809547318547</v>
      </c>
      <c r="I24" s="21"/>
      <c r="J24" s="35" t="s">
        <v>44</v>
      </c>
    </row>
    <row r="25" spans="2:12" x14ac:dyDescent="0.45">
      <c r="B25" s="3" t="s">
        <v>16</v>
      </c>
      <c r="C25" s="4">
        <f>J17</f>
        <v>2.427000333333333</v>
      </c>
      <c r="D25" s="5">
        <v>81.38</v>
      </c>
      <c r="E25" s="3">
        <f t="shared" si="5"/>
        <v>2.9823056443024493E-2</v>
      </c>
      <c r="F25" s="3">
        <f>E25*1</f>
        <v>2.9823056443024493E-2</v>
      </c>
      <c r="G25" s="15">
        <f t="shared" si="4"/>
        <v>0.91296162117201918</v>
      </c>
      <c r="H25" s="24">
        <f>G25*1</f>
        <v>0.91296162117201918</v>
      </c>
      <c r="I25" s="21"/>
    </row>
    <row r="26" spans="2:12" ht="15" x14ac:dyDescent="0.5">
      <c r="B26" s="3" t="s">
        <v>25</v>
      </c>
      <c r="C26" s="4">
        <f>F17</f>
        <v>0.20012125</v>
      </c>
      <c r="D26" s="5">
        <v>80.06</v>
      </c>
      <c r="E26" s="6">
        <f t="shared" si="5"/>
        <v>2.499640894329253E-3</v>
      </c>
      <c r="F26" s="3">
        <f>E26*1</f>
        <v>2.499640894329253E-3</v>
      </c>
      <c r="G26" s="15">
        <f t="shared" si="4"/>
        <v>7.6520533956487891E-2</v>
      </c>
      <c r="H26" s="24">
        <f>G26*3</f>
        <v>0.22956160186946367</v>
      </c>
      <c r="I26" s="21"/>
    </row>
    <row r="27" spans="2:12" ht="15" x14ac:dyDescent="0.5">
      <c r="B27" s="3" t="s">
        <v>28</v>
      </c>
      <c r="C27" s="4">
        <f>G17</f>
        <v>3.9688333333333332E-2</v>
      </c>
      <c r="D27" s="4">
        <v>141.94</v>
      </c>
      <c r="E27" s="3">
        <f t="shared" si="5"/>
        <v>2.7961345169320368E-4</v>
      </c>
      <c r="F27" s="3">
        <f>2*E27</f>
        <v>5.5922690338640736E-4</v>
      </c>
      <c r="G27" s="15">
        <f t="shared" si="4"/>
        <v>1.7119395568795871E-2</v>
      </c>
      <c r="H27" s="24">
        <f>G27*5/2</f>
        <v>4.2798488921989675E-2</v>
      </c>
      <c r="I27" s="21"/>
    </row>
    <row r="28" spans="2:12" x14ac:dyDescent="0.45">
      <c r="B28" s="3" t="s">
        <v>23</v>
      </c>
      <c r="C28" s="19">
        <f>D17</f>
        <v>2.6759000000000005E-2</v>
      </c>
      <c r="D28" s="5">
        <v>40.311399999999999</v>
      </c>
      <c r="E28" s="3">
        <f t="shared" si="5"/>
        <v>6.6380726047718527E-4</v>
      </c>
      <c r="F28" s="3">
        <f>E28*1</f>
        <v>6.6380726047718527E-4</v>
      </c>
      <c r="G28" s="15">
        <f t="shared" si="4"/>
        <v>2.0320873342703823E-2</v>
      </c>
      <c r="H28" s="24">
        <f>G28*1</f>
        <v>2.0320873342703823E-2</v>
      </c>
      <c r="I28" s="21"/>
    </row>
    <row r="29" spans="2:12" x14ac:dyDescent="0.45">
      <c r="B29" s="3" t="s">
        <v>37</v>
      </c>
      <c r="C29" s="4">
        <f>K17</f>
        <v>7.7435166666666666E-2</v>
      </c>
      <c r="D29" s="3">
        <f>5*15.9994+2*74.9216</f>
        <v>229.84019999999998</v>
      </c>
      <c r="E29" s="3">
        <f t="shared" si="5"/>
        <v>3.3690871599775264E-4</v>
      </c>
      <c r="F29" s="3">
        <f>E29*2</f>
        <v>6.7381743199550529E-4</v>
      </c>
      <c r="G29" s="15">
        <f t="shared" si="4"/>
        <v>2.0627310827910438E-2</v>
      </c>
      <c r="H29" s="24">
        <f>G29*5/2</f>
        <v>5.1568277069776097E-2</v>
      </c>
      <c r="I29" s="21"/>
    </row>
    <row r="30" spans="2:12" x14ac:dyDescent="0.45">
      <c r="B30" s="6" t="s">
        <v>11</v>
      </c>
      <c r="C30" s="31">
        <f>SUM(C22:C29)</f>
        <v>98.259440249999997</v>
      </c>
      <c r="D30" s="7"/>
      <c r="E30" s="7"/>
      <c r="F30" s="3">
        <f>SUM(F22:F29)</f>
        <v>0.6135337534951022</v>
      </c>
      <c r="G30" s="4">
        <f>SUM(G22:G29)</f>
        <v>18.78187003752446</v>
      </c>
      <c r="H30" s="26">
        <f>SUM(H22:H29)</f>
        <v>32.688430583431895</v>
      </c>
      <c r="I30" s="7"/>
    </row>
    <row r="31" spans="2:12" x14ac:dyDescent="0.45">
      <c r="B31" s="32" t="s">
        <v>43</v>
      </c>
      <c r="C31" s="33">
        <f>C30+K21</f>
        <v>99.571009666568102</v>
      </c>
    </row>
    <row r="33" spans="1:19" x14ac:dyDescent="0.45">
      <c r="B33" s="9" t="s">
        <v>38</v>
      </c>
      <c r="C33" s="10"/>
      <c r="D33" s="25">
        <f>F26+F23+F27</f>
        <v>0.19599765697536545</v>
      </c>
    </row>
    <row r="34" spans="1:19" x14ac:dyDescent="0.45">
      <c r="B34" s="10"/>
      <c r="C34" s="10"/>
      <c r="D34" s="10"/>
    </row>
    <row r="35" spans="1:19" x14ac:dyDescent="0.45">
      <c r="B35" s="10" t="s">
        <v>39</v>
      </c>
      <c r="C35" s="10"/>
      <c r="D35" s="10">
        <f>6/D33</f>
        <v>30.612610847455834</v>
      </c>
    </row>
    <row r="39" spans="1:19" ht="21" x14ac:dyDescent="0.75">
      <c r="B39" s="8" t="s">
        <v>12</v>
      </c>
      <c r="C39" s="7"/>
      <c r="D39" s="14" t="s">
        <v>21</v>
      </c>
      <c r="I39" s="16"/>
    </row>
    <row r="40" spans="1:19" ht="21" x14ac:dyDescent="0.75">
      <c r="B40" s="8" t="s">
        <v>13</v>
      </c>
      <c r="C40" s="7"/>
      <c r="D40" s="14" t="s">
        <v>42</v>
      </c>
    </row>
    <row r="41" spans="1:19" x14ac:dyDescent="0.45">
      <c r="J41" s="20"/>
      <c r="K41" s="20"/>
      <c r="L41" s="20"/>
      <c r="M41" s="20"/>
      <c r="N41" s="20"/>
      <c r="O41" s="20"/>
      <c r="P41" s="20"/>
      <c r="Q41" s="20"/>
      <c r="S41" s="20"/>
    </row>
    <row r="43" spans="1:19" x14ac:dyDescent="0.45">
      <c r="Q43" s="22"/>
      <c r="S43" s="18"/>
    </row>
    <row r="48" spans="1:19" x14ac:dyDescent="0.45">
      <c r="A48" s="7" t="s">
        <v>36</v>
      </c>
      <c r="B48" s="7"/>
      <c r="C48" s="7"/>
      <c r="D48" s="7"/>
      <c r="J48" s="20"/>
      <c r="K48" s="20"/>
      <c r="L48" s="20"/>
      <c r="M48" s="20"/>
      <c r="N48" s="20"/>
      <c r="O48" s="20"/>
      <c r="P48" s="20"/>
      <c r="Q48" s="20"/>
      <c r="S48" s="20"/>
    </row>
    <row r="49" spans="1:19" x14ac:dyDescent="0.45">
      <c r="A49" s="7" t="s">
        <v>22</v>
      </c>
    </row>
    <row r="50" spans="1:19" x14ac:dyDescent="0.45">
      <c r="Q50" s="18"/>
      <c r="S50" s="18"/>
    </row>
    <row r="51" spans="1:19" x14ac:dyDescent="0.45">
      <c r="A51" s="7" t="s">
        <v>14</v>
      </c>
    </row>
    <row r="52" spans="1:19" x14ac:dyDescent="0.45">
      <c r="A52" s="7" t="s">
        <v>29</v>
      </c>
    </row>
    <row r="53" spans="1:19" x14ac:dyDescent="0.45">
      <c r="A53" s="7" t="s">
        <v>30</v>
      </c>
    </row>
    <row r="54" spans="1:19" x14ac:dyDescent="0.45">
      <c r="A54" s="7" t="s">
        <v>31</v>
      </c>
    </row>
    <row r="55" spans="1:19" x14ac:dyDescent="0.45">
      <c r="A55" s="7" t="s">
        <v>32</v>
      </c>
    </row>
    <row r="56" spans="1:19" x14ac:dyDescent="0.45">
      <c r="A56" s="7" t="s">
        <v>33</v>
      </c>
    </row>
    <row r="57" spans="1:19" x14ac:dyDescent="0.45">
      <c r="A57" s="7" t="s">
        <v>34</v>
      </c>
    </row>
    <row r="58" spans="1:19" x14ac:dyDescent="0.45">
      <c r="A58" s="7" t="s">
        <v>35</v>
      </c>
    </row>
    <row r="63" spans="1:19" x14ac:dyDescent="0.45">
      <c r="I63" s="18"/>
      <c r="L63" s="18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R141184</vt:lpstr>
      <vt:lpstr>'R141184'!Print_Area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Barbara Lafuente</cp:lastModifiedBy>
  <cp:lastPrinted>2014-10-02T23:35:20Z</cp:lastPrinted>
  <dcterms:created xsi:type="dcterms:W3CDTF">2013-02-13T18:48:10Z</dcterms:created>
  <dcterms:modified xsi:type="dcterms:W3CDTF">2016-07-05T17:11:48Z</dcterms:modified>
</cp:coreProperties>
</file>