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0" windowWidth="14925" windowHeight="92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<sst xmlns="http://schemas.openxmlformats.org/spreadsheetml/2006/main" count="130" uniqueCount="98">
  <si>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jinshajiangite6jinshajiangite6jinshajiangite6jinshajiangite6jinshajiangite6jinshajiangite6jinshajiangite6jinshajiangite6jinshajiangite6jinshajiangite6jinshajiangite6jinshajiangite6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</si>
  <si>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</si>
  <si>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</si>
  <si>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</si>
  <si>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</si>
  <si>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</si>
  <si>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</si>
  <si>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</si>
  <si>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</si>
  <si>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</si>
  <si>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</si>
  <si>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</si>
  <si>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</si>
  <si>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</si>
  <si>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</si>
  <si>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</si>
  <si>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</si>
  <si>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</si>
  <si>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</si>
  <si>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</si>
  <si>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</si>
  <si>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</si>
  <si>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</si>
  <si>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</si>
  <si>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</si>
  <si>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</si>
  <si>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MnO</t>
  </si>
  <si>
    <t>FeO</t>
  </si>
  <si>
    <t>TiO2</t>
  </si>
  <si>
    <t>Cr2O3</t>
  </si>
  <si>
    <t>ZrO2</t>
  </si>
  <si>
    <t>BaO</t>
  </si>
  <si>
    <t>Na</t>
  </si>
  <si>
    <t>K</t>
  </si>
  <si>
    <t>Si</t>
  </si>
  <si>
    <t>Mg</t>
  </si>
  <si>
    <t>Al</t>
  </si>
  <si>
    <t>Ca</t>
  </si>
  <si>
    <t>Mn</t>
  </si>
  <si>
    <t>Fe</t>
  </si>
  <si>
    <t>Ti</t>
  </si>
  <si>
    <t>Cr</t>
  </si>
  <si>
    <t>Zr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</si>
  <si>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</si>
  <si>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</si>
  <si>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</si>
  <si>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</si>
  <si>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</si>
  <si>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</si>
  <si>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</si>
  <si>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</si>
  <si>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</si>
  <si>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</si>
  <si>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</si>
  <si>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</si>
  <si>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</si>
  <si>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</si>
  <si>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</si>
  <si>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</si>
  <si>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</si>
  <si>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rhod-791</t>
  </si>
  <si>
    <t>rutile1</t>
  </si>
  <si>
    <t>La</t>
  </si>
  <si>
    <t>zircon-s</t>
  </si>
  <si>
    <t>barite2</t>
  </si>
  <si>
    <t>LIF</t>
  </si>
  <si>
    <t>fayalite</t>
  </si>
  <si>
    <t>chrom-s</t>
  </si>
  <si>
    <t>not present in the wds scan; measured values are lower than the detection limit for the element</t>
  </si>
  <si>
    <t>Totals*</t>
  </si>
  <si>
    <t>H2O**</t>
  </si>
  <si>
    <t>* = totals adjusted for F2=-O</t>
  </si>
  <si>
    <t>** = estimated by difference</t>
  </si>
  <si>
    <t>Oxide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</si>
  <si>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</si>
  <si>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</si>
  <si>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</si>
  <si>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</si>
  <si>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</si>
  <si>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</si>
  <si>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</si>
  <si>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</si>
  <si>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</si>
  <si>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</si>
  <si>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</si>
  <si>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</si>
  <si>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Ideal Chemistry:</t>
  </si>
  <si>
    <r>
      <t>NaBaFe</t>
    </r>
    <r>
      <rPr>
        <b/>
        <vertAlign val="superscript"/>
        <sz val="14"/>
        <color indexed="8"/>
        <rFont val="Calibri"/>
        <family val="2"/>
      </rPr>
      <t>+2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Ti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(Si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7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(OH)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F</t>
    </r>
  </si>
  <si>
    <t>Measured Chemistry:</t>
  </si>
  <si>
    <r>
      <t>Na</t>
    </r>
    <r>
      <rPr>
        <b/>
        <vertAlign val="subscript"/>
        <sz val="14"/>
        <color indexed="8"/>
        <rFont val="Calibri"/>
        <family val="2"/>
      </rPr>
      <t>0.94</t>
    </r>
    <r>
      <rPr>
        <b/>
        <sz val="14"/>
        <color indexed="8"/>
        <rFont val="Calibri"/>
        <family val="2"/>
      </rPr>
      <t>(</t>
    </r>
    <r>
      <rPr>
        <b/>
        <sz val="14"/>
        <color indexed="8"/>
        <rFont val="Calibri"/>
        <family val="2"/>
      </rPr>
      <t>Ba</t>
    </r>
    <r>
      <rPr>
        <b/>
        <vertAlign val="subscript"/>
        <sz val="14"/>
        <color indexed="8"/>
        <rFont val="Calibri"/>
        <family val="2"/>
      </rPr>
      <t>0.67</t>
    </r>
    <r>
      <rPr>
        <b/>
        <sz val="14"/>
        <color indexed="8"/>
        <rFont val="Calibri"/>
        <family val="2"/>
      </rPr>
      <t>K</t>
    </r>
    <r>
      <rPr>
        <b/>
        <vertAlign val="subscript"/>
        <sz val="14"/>
        <color indexed="8"/>
        <rFont val="Calibri"/>
        <family val="2"/>
      </rPr>
      <t>0.33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Σ=1.00</t>
    </r>
    <r>
      <rPr>
        <b/>
        <sz val="14"/>
        <color indexed="8"/>
        <rFont val="Calibri"/>
        <family val="2"/>
      </rPr>
      <t>(Fe</t>
    </r>
    <r>
      <rPr>
        <b/>
        <vertAlign val="subscript"/>
        <sz val="14"/>
        <color indexed="8"/>
        <rFont val="Calibri"/>
        <family val="2"/>
      </rPr>
      <t>2.97</t>
    </r>
    <r>
      <rPr>
        <b/>
        <sz val="14"/>
        <color indexed="8"/>
        <rFont val="Calibri"/>
        <family val="2"/>
      </rPr>
      <t>Mn</t>
    </r>
    <r>
      <rPr>
        <b/>
        <vertAlign val="subscript"/>
        <sz val="14"/>
        <color indexed="8"/>
        <rFont val="Calibri"/>
        <family val="2"/>
      </rPr>
      <t>0.71</t>
    </r>
    <r>
      <rPr>
        <b/>
        <sz val="14"/>
        <color indexed="8"/>
        <rFont val="Calibri"/>
        <family val="2"/>
      </rPr>
      <t>Ca</t>
    </r>
    <r>
      <rPr>
        <b/>
        <vertAlign val="subscript"/>
        <sz val="14"/>
        <color indexed="8"/>
        <rFont val="Calibri"/>
        <family val="2"/>
      </rPr>
      <t>0.33</t>
    </r>
    <r>
      <rPr>
        <b/>
        <sz val="14"/>
        <color indexed="8"/>
        <rFont val="Calibri"/>
        <family val="2"/>
      </rPr>
      <t>Mg</t>
    </r>
    <r>
      <rPr>
        <b/>
        <vertAlign val="subscript"/>
        <sz val="14"/>
        <color indexed="8"/>
        <rFont val="Calibri"/>
        <family val="2"/>
      </rPr>
      <t>0.03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Σ=4.04</t>
    </r>
    <r>
      <rPr>
        <b/>
        <sz val="14"/>
        <color indexed="8"/>
        <rFont val="Calibri"/>
        <family val="2"/>
      </rPr>
      <t>(Ti</t>
    </r>
    <r>
      <rPr>
        <b/>
        <vertAlign val="subscript"/>
        <sz val="14"/>
        <color indexed="8"/>
        <rFont val="Calibri"/>
        <family val="2"/>
      </rPr>
      <t>1.90</t>
    </r>
    <r>
      <rPr>
        <b/>
        <sz val="14"/>
        <color indexed="8"/>
        <rFont val="Calibri"/>
        <family val="2"/>
      </rPr>
      <t>Zr</t>
    </r>
    <r>
      <rPr>
        <b/>
        <vertAlign val="subscript"/>
        <sz val="14"/>
        <color indexed="8"/>
        <rFont val="Calibri"/>
        <family val="2"/>
      </rPr>
      <t>0.06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Σ=1.96</t>
    </r>
    <r>
      <rPr>
        <b/>
        <sz val="14"/>
        <color indexed="8"/>
        <rFont val="Calibri"/>
        <family val="2"/>
      </rPr>
      <t>(Si</t>
    </r>
    <r>
      <rPr>
        <b/>
        <vertAlign val="subscript"/>
        <sz val="14"/>
        <color indexed="8"/>
        <rFont val="Calibri"/>
        <family val="2"/>
      </rPr>
      <t>1.92</t>
    </r>
    <r>
      <rPr>
        <b/>
        <sz val="14"/>
        <color indexed="8"/>
        <rFont val="Calibri"/>
        <family val="2"/>
      </rPr>
      <t>Fe</t>
    </r>
    <r>
      <rPr>
        <b/>
        <vertAlign val="superscript"/>
        <sz val="14"/>
        <color indexed="8"/>
        <rFont val="Calibri"/>
        <family val="2"/>
      </rPr>
      <t>+3</t>
    </r>
    <r>
      <rPr>
        <b/>
        <vertAlign val="subscript"/>
        <sz val="14"/>
        <color indexed="8"/>
        <rFont val="Calibri"/>
        <family val="2"/>
      </rPr>
      <t>0.08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7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(OH)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F</t>
    </r>
    <r>
      <rPr>
        <b/>
        <vertAlign val="subscript"/>
        <sz val="14"/>
        <color indexed="8"/>
        <rFont val="Calibri"/>
        <family val="2"/>
      </rPr>
      <t>0.83</t>
    </r>
  </si>
  <si>
    <r>
      <t>SiO</t>
    </r>
    <r>
      <rPr>
        <vertAlign val="subscript"/>
        <sz val="10"/>
        <rFont val="Times New Roman"/>
        <family val="1"/>
      </rPr>
      <t>2</t>
    </r>
  </si>
  <si>
    <r>
      <t>TiO</t>
    </r>
    <r>
      <rPr>
        <vertAlign val="subscript"/>
        <sz val="10"/>
        <rFont val="Times New Roman"/>
        <family val="1"/>
      </rPr>
      <t>2</t>
    </r>
  </si>
  <si>
    <r>
      <t>ZrO</t>
    </r>
    <r>
      <rPr>
        <vertAlign val="subscript"/>
        <sz val="10"/>
        <rFont val="Times New Roman"/>
        <family val="1"/>
      </rPr>
      <t>2</t>
    </r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</si>
  <si>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</si>
  <si>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Ce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</si>
  <si>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</si>
  <si>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</si>
  <si>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O+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</si>
</sst>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4">
    <font>
      <sz val="10"/>
      <name val="Courier New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4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 quotePrefix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19" borderId="0" xfId="0" applyFont="1" applyFill="1" applyAlignment="1">
      <alignment/>
    </xf>
    <xf numFmtId="0" fontId="1" fillId="19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PageLayoutView="0" workbookViewId="0" topLeftCell="A1">
      <selection activeCell="K61" sqref="K61"/>
    </sheetView>
  </sheetViews>
  <sheetFormatPr defaultColWidth="5.25390625" defaultRowHeight="13.5"/>
  <cols>
    <col min="1" max="2" width="5.25390625" style="1" customWidth="1"/>
    <col min="3" max="3" width="7.50390625" style="1" customWidth="1"/>
    <col min="4" max="4" width="9.50390625" style="1" customWidth="1"/>
    <col min="5" max="7" width="5.25390625" style="1" customWidth="1"/>
    <col min="8" max="8" width="9.50390625" style="1" customWidth="1"/>
    <col min="9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30" ht="12.75">
      <c r="A4" s="1" t="s">
        <v>22</v>
      </c>
      <c r="B4" s="1">
        <v>26.51</v>
      </c>
      <c r="C4" s="1">
        <v>27.41</v>
      </c>
      <c r="D4" s="1">
        <v>26.96</v>
      </c>
      <c r="E4" s="1">
        <v>26.37</v>
      </c>
      <c r="F4" s="1">
        <v>26.4</v>
      </c>
      <c r="G4" s="1">
        <v>26.25</v>
      </c>
      <c r="H4" s="1">
        <v>26.72</v>
      </c>
      <c r="I4" s="1">
        <v>26.74</v>
      </c>
      <c r="J4" s="1">
        <v>26.57</v>
      </c>
      <c r="K4" s="1">
        <v>26.16</v>
      </c>
      <c r="L4" s="1">
        <v>27.03</v>
      </c>
      <c r="M4" s="1">
        <v>26.82</v>
      </c>
      <c r="N4" s="2"/>
      <c r="O4" s="2">
        <f>AVERAGE(B4:M4)</f>
        <v>26.661666666666665</v>
      </c>
      <c r="P4" s="2">
        <f>STDEV(B4:M4)</f>
        <v>0.35997053751489383</v>
      </c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 t="s">
        <v>27</v>
      </c>
      <c r="B5" s="1">
        <v>26.01</v>
      </c>
      <c r="C5" s="1">
        <v>26.13</v>
      </c>
      <c r="D5" s="1">
        <v>26.06</v>
      </c>
      <c r="E5" s="1">
        <v>26.34</v>
      </c>
      <c r="F5" s="1">
        <v>26.14</v>
      </c>
      <c r="G5" s="1">
        <v>26.46</v>
      </c>
      <c r="H5" s="1">
        <v>26.1</v>
      </c>
      <c r="I5" s="1">
        <v>26.11</v>
      </c>
      <c r="J5" s="1">
        <v>26.2</v>
      </c>
      <c r="K5" s="1">
        <v>26.46</v>
      </c>
      <c r="L5" s="1">
        <v>26.11</v>
      </c>
      <c r="M5" s="1">
        <v>26.04</v>
      </c>
      <c r="N5" s="2"/>
      <c r="O5" s="2">
        <f aca="true" t="shared" si="0" ref="O5:O18">AVERAGE(B5:M5)</f>
        <v>26.180000000000003</v>
      </c>
      <c r="P5" s="2">
        <f aca="true" t="shared" si="1" ref="P5:P18">STDEV(B5:M5)</f>
        <v>0.1555050423035159</v>
      </c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" t="s">
        <v>28</v>
      </c>
      <c r="B6" s="1">
        <v>17.53</v>
      </c>
      <c r="C6" s="1">
        <v>17.74</v>
      </c>
      <c r="D6" s="1">
        <v>17.3</v>
      </c>
      <c r="E6" s="1">
        <v>17.82</v>
      </c>
      <c r="F6" s="1">
        <v>17.71</v>
      </c>
      <c r="G6" s="1">
        <v>17.55</v>
      </c>
      <c r="H6" s="1">
        <v>17.62</v>
      </c>
      <c r="I6" s="1">
        <v>17.78</v>
      </c>
      <c r="J6" s="1">
        <v>17.43</v>
      </c>
      <c r="K6" s="1">
        <v>17.67</v>
      </c>
      <c r="L6" s="1">
        <v>17.42</v>
      </c>
      <c r="M6" s="1">
        <v>17.72</v>
      </c>
      <c r="N6" s="2"/>
      <c r="O6" s="2">
        <f t="shared" si="0"/>
        <v>17.607500000000005</v>
      </c>
      <c r="P6" s="2">
        <f t="shared" si="1"/>
        <v>0.16243180387147999</v>
      </c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" t="s">
        <v>31</v>
      </c>
      <c r="B7" s="1">
        <v>12.56</v>
      </c>
      <c r="C7" s="1">
        <v>12.5</v>
      </c>
      <c r="D7" s="1">
        <v>11.43</v>
      </c>
      <c r="E7" s="1">
        <v>11.72</v>
      </c>
      <c r="F7" s="1">
        <v>11.59</v>
      </c>
      <c r="G7" s="1">
        <v>12.2</v>
      </c>
      <c r="H7" s="1">
        <v>11.66</v>
      </c>
      <c r="I7" s="1">
        <v>11.65</v>
      </c>
      <c r="J7" s="1">
        <v>11.56</v>
      </c>
      <c r="K7" s="1">
        <v>11.76</v>
      </c>
      <c r="L7" s="1">
        <v>11.41</v>
      </c>
      <c r="M7" s="1">
        <v>11.64</v>
      </c>
      <c r="N7" s="2"/>
      <c r="O7" s="2">
        <f t="shared" si="0"/>
        <v>11.806666666666667</v>
      </c>
      <c r="P7" s="2">
        <f t="shared" si="1"/>
        <v>0.39236655712673735</v>
      </c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1" t="s">
        <v>26</v>
      </c>
      <c r="B8" s="1">
        <v>5.96</v>
      </c>
      <c r="C8" s="1">
        <v>5.97</v>
      </c>
      <c r="D8" s="1">
        <v>5.68</v>
      </c>
      <c r="E8" s="1">
        <v>5.76</v>
      </c>
      <c r="F8" s="1">
        <v>5.88</v>
      </c>
      <c r="G8" s="1">
        <v>5.84</v>
      </c>
      <c r="H8" s="1">
        <v>5.93</v>
      </c>
      <c r="I8" s="1">
        <v>5.91</v>
      </c>
      <c r="J8" s="1">
        <v>5.95</v>
      </c>
      <c r="K8" s="1">
        <v>5.55</v>
      </c>
      <c r="L8" s="1">
        <v>5.84</v>
      </c>
      <c r="M8" s="1">
        <v>5.99</v>
      </c>
      <c r="N8" s="2"/>
      <c r="O8" s="2">
        <f t="shared" si="0"/>
        <v>5.8549999999999995</v>
      </c>
      <c r="P8" s="2">
        <f t="shared" si="1"/>
        <v>0.13276773978373552</v>
      </c>
      <c r="Q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" t="s">
        <v>20</v>
      </c>
      <c r="B9" s="1">
        <v>3.46</v>
      </c>
      <c r="C9" s="1">
        <v>3.58</v>
      </c>
      <c r="D9" s="1">
        <v>3.28</v>
      </c>
      <c r="E9" s="1">
        <v>3.26</v>
      </c>
      <c r="F9" s="1">
        <v>3.26</v>
      </c>
      <c r="G9" s="1">
        <v>3.44</v>
      </c>
      <c r="H9" s="1">
        <v>3.31</v>
      </c>
      <c r="I9" s="1">
        <v>3.37</v>
      </c>
      <c r="J9" s="1">
        <v>3.35</v>
      </c>
      <c r="K9" s="1">
        <v>3.42</v>
      </c>
      <c r="L9" s="1">
        <v>3.31</v>
      </c>
      <c r="M9" s="1">
        <v>3.36</v>
      </c>
      <c r="N9" s="2"/>
      <c r="O9" s="2">
        <f t="shared" si="0"/>
        <v>3.366666666666667</v>
      </c>
      <c r="P9" s="2">
        <f t="shared" si="1"/>
        <v>0.09509166231809986</v>
      </c>
      <c r="Q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" t="s">
        <v>25</v>
      </c>
      <c r="B10" s="1">
        <v>1.91</v>
      </c>
      <c r="C10" s="1">
        <v>1.94</v>
      </c>
      <c r="D10" s="1">
        <v>2.08</v>
      </c>
      <c r="E10" s="1">
        <v>2.3</v>
      </c>
      <c r="F10" s="1">
        <v>2.14</v>
      </c>
      <c r="G10" s="1">
        <v>1.98</v>
      </c>
      <c r="H10" s="1">
        <v>2.17</v>
      </c>
      <c r="I10" s="1">
        <v>2.19</v>
      </c>
      <c r="J10" s="1">
        <v>2.06</v>
      </c>
      <c r="K10" s="1">
        <v>2.09</v>
      </c>
      <c r="L10" s="1">
        <v>2.21</v>
      </c>
      <c r="M10" s="1">
        <v>2.22</v>
      </c>
      <c r="N10" s="2"/>
      <c r="O10" s="2">
        <f t="shared" si="0"/>
        <v>2.1075</v>
      </c>
      <c r="P10" s="2">
        <f t="shared" si="1"/>
        <v>0.12008519702883702</v>
      </c>
      <c r="Q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1" t="s">
        <v>21</v>
      </c>
      <c r="B11" s="1">
        <v>1.55</v>
      </c>
      <c r="C11" s="1">
        <v>1.55</v>
      </c>
      <c r="D11" s="1">
        <v>1.83</v>
      </c>
      <c r="E11" s="1">
        <v>1.88</v>
      </c>
      <c r="F11" s="1">
        <v>1.84</v>
      </c>
      <c r="G11" s="1">
        <v>1.69</v>
      </c>
      <c r="H11" s="1">
        <v>1.94</v>
      </c>
      <c r="I11" s="1">
        <v>1.99</v>
      </c>
      <c r="J11" s="1">
        <v>1.98</v>
      </c>
      <c r="K11" s="1">
        <v>1.77</v>
      </c>
      <c r="L11" s="1">
        <v>1.99</v>
      </c>
      <c r="M11" s="1">
        <v>1.8</v>
      </c>
      <c r="N11" s="2"/>
      <c r="O11" s="2">
        <f t="shared" si="0"/>
        <v>1.8175</v>
      </c>
      <c r="P11" s="2">
        <f t="shared" si="1"/>
        <v>0.15592101730159377</v>
      </c>
      <c r="Q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1" t="s">
        <v>30</v>
      </c>
      <c r="B12" s="1">
        <v>1.06</v>
      </c>
      <c r="C12" s="1">
        <v>0.98</v>
      </c>
      <c r="D12" s="1">
        <v>0.85</v>
      </c>
      <c r="E12" s="1">
        <v>0.73</v>
      </c>
      <c r="F12" s="1">
        <v>0.7</v>
      </c>
      <c r="G12" s="1">
        <v>0.91</v>
      </c>
      <c r="H12" s="1">
        <v>0.65</v>
      </c>
      <c r="I12" s="1">
        <v>0.71</v>
      </c>
      <c r="J12" s="1">
        <v>0.9</v>
      </c>
      <c r="K12" s="1">
        <v>0.97</v>
      </c>
      <c r="L12" s="1">
        <v>0.58</v>
      </c>
      <c r="M12" s="1">
        <v>0.89</v>
      </c>
      <c r="N12" s="2"/>
      <c r="O12" s="2">
        <f t="shared" si="0"/>
        <v>0.8275000000000001</v>
      </c>
      <c r="P12" s="2">
        <f t="shared" si="1"/>
        <v>0.1496738879272949</v>
      </c>
      <c r="Q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1" t="s">
        <v>19</v>
      </c>
      <c r="B13" s="2">
        <v>1.0881990000000001</v>
      </c>
      <c r="C13" s="2">
        <v>1.03638</v>
      </c>
      <c r="D13" s="2">
        <v>1.399113</v>
      </c>
      <c r="E13" s="2">
        <v>0.9672880000000001</v>
      </c>
      <c r="F13" s="2">
        <v>1.191837</v>
      </c>
      <c r="G13" s="2">
        <v>1.157291</v>
      </c>
      <c r="H13" s="2">
        <v>1.191837</v>
      </c>
      <c r="I13" s="2">
        <v>1.20911</v>
      </c>
      <c r="J13" s="2">
        <v>1.3300210000000001</v>
      </c>
      <c r="K13" s="2">
        <v>1.03638</v>
      </c>
      <c r="L13" s="2">
        <v>1.2954750000000002</v>
      </c>
      <c r="M13" s="2">
        <v>1.070926</v>
      </c>
      <c r="N13" s="2"/>
      <c r="O13" s="2">
        <f t="shared" si="0"/>
        <v>1.1644880833333333</v>
      </c>
      <c r="P13" s="2">
        <f t="shared" si="1"/>
        <v>0.13122899238663263</v>
      </c>
      <c r="Q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8" ht="12.75">
      <c r="A14" s="1" t="s">
        <v>19</v>
      </c>
      <c r="B14" s="1">
        <v>0.63</v>
      </c>
      <c r="C14" s="1">
        <v>0.6</v>
      </c>
      <c r="D14" s="1">
        <v>0.81</v>
      </c>
      <c r="E14" s="1">
        <v>0.56</v>
      </c>
      <c r="F14" s="1">
        <v>0.69</v>
      </c>
      <c r="G14" s="1">
        <v>0.67</v>
      </c>
      <c r="H14" s="1">
        <v>0.69</v>
      </c>
      <c r="I14" s="1">
        <v>0.7</v>
      </c>
      <c r="J14" s="1">
        <v>0.77</v>
      </c>
      <c r="K14" s="1">
        <v>0.6</v>
      </c>
      <c r="L14" s="1">
        <v>0.75</v>
      </c>
      <c r="M14" s="1">
        <v>0.62</v>
      </c>
      <c r="N14" s="2"/>
      <c r="O14" s="2">
        <f t="shared" si="0"/>
        <v>0.6741666666666667</v>
      </c>
      <c r="P14" s="2">
        <f t="shared" si="1"/>
        <v>0.07597348022152008</v>
      </c>
      <c r="Q14" s="2"/>
      <c r="R14" s="2"/>
    </row>
    <row r="15" spans="1:18" ht="12.75">
      <c r="A15" s="1" t="s">
        <v>23</v>
      </c>
      <c r="B15" s="1">
        <v>0.32</v>
      </c>
      <c r="C15" s="1">
        <v>0.34</v>
      </c>
      <c r="D15" s="1">
        <v>0.41</v>
      </c>
      <c r="E15" s="1">
        <v>0.32</v>
      </c>
      <c r="F15" s="1">
        <v>0.38</v>
      </c>
      <c r="G15" s="1">
        <v>0.36</v>
      </c>
      <c r="H15" s="1">
        <v>0.46</v>
      </c>
      <c r="I15" s="1">
        <v>0.38</v>
      </c>
      <c r="J15" s="1">
        <v>0.51</v>
      </c>
      <c r="K15" s="1">
        <v>0.4</v>
      </c>
      <c r="L15" s="1">
        <v>0.5</v>
      </c>
      <c r="M15" s="1">
        <v>0.32</v>
      </c>
      <c r="N15" s="2"/>
      <c r="O15" s="2">
        <f t="shared" si="0"/>
        <v>0.3916666666666666</v>
      </c>
      <c r="P15" s="2">
        <f t="shared" si="1"/>
        <v>0.06753225940693931</v>
      </c>
      <c r="Q15" s="2"/>
      <c r="R15" s="2"/>
    </row>
    <row r="16" spans="1:18" s="3" customFormat="1" ht="12.75">
      <c r="A16" s="3" t="s">
        <v>24</v>
      </c>
      <c r="B16" s="4">
        <v>0.01</v>
      </c>
      <c r="C16" s="4">
        <v>0.02</v>
      </c>
      <c r="D16" s="4">
        <v>0.62</v>
      </c>
      <c r="E16" s="4">
        <v>0.01</v>
      </c>
      <c r="F16" s="4">
        <v>0.09</v>
      </c>
      <c r="G16" s="4">
        <v>0.01</v>
      </c>
      <c r="H16" s="4">
        <v>0.14</v>
      </c>
      <c r="I16" s="4">
        <v>0.11</v>
      </c>
      <c r="J16" s="4">
        <v>0.31</v>
      </c>
      <c r="K16" s="4">
        <v>0.09</v>
      </c>
      <c r="L16" s="4">
        <v>0.24</v>
      </c>
      <c r="M16" s="4">
        <v>0.04</v>
      </c>
      <c r="N16" s="4"/>
      <c r="O16" s="2">
        <f t="shared" si="0"/>
        <v>0.14083333333333334</v>
      </c>
      <c r="P16" s="2">
        <f t="shared" si="1"/>
        <v>0.17845082507429594</v>
      </c>
      <c r="Q16" s="4" t="s">
        <v>68</v>
      </c>
      <c r="R16" s="4"/>
    </row>
    <row r="17" spans="1:18" s="3" customFormat="1" ht="12.75">
      <c r="A17" s="3" t="s">
        <v>29</v>
      </c>
      <c r="B17" s="4">
        <v>0</v>
      </c>
      <c r="C17" s="4">
        <v>0.03</v>
      </c>
      <c r="D17" s="4">
        <v>0</v>
      </c>
      <c r="E17" s="4">
        <v>0.01</v>
      </c>
      <c r="F17" s="4">
        <v>0</v>
      </c>
      <c r="G17" s="4">
        <v>0</v>
      </c>
      <c r="H17" s="4">
        <v>0</v>
      </c>
      <c r="I17" s="4">
        <v>0</v>
      </c>
      <c r="J17" s="4">
        <v>0.02</v>
      </c>
      <c r="K17" s="4">
        <v>0</v>
      </c>
      <c r="L17" s="4">
        <v>0.04</v>
      </c>
      <c r="M17" s="4">
        <v>0.05</v>
      </c>
      <c r="N17" s="4"/>
      <c r="O17" s="2">
        <f t="shared" si="0"/>
        <v>0.012500000000000002</v>
      </c>
      <c r="P17" s="2">
        <f t="shared" si="1"/>
        <v>0.018153386861559873</v>
      </c>
      <c r="Q17" s="4" t="s">
        <v>68</v>
      </c>
      <c r="R17" s="4"/>
    </row>
    <row r="18" spans="1:18" ht="12.75">
      <c r="A18" s="1" t="s">
        <v>69</v>
      </c>
      <c r="B18" s="2">
        <v>97.5</v>
      </c>
      <c r="C18" s="2">
        <v>98.74</v>
      </c>
      <c r="D18" s="2">
        <v>96.69</v>
      </c>
      <c r="E18" s="2">
        <v>97.06</v>
      </c>
      <c r="F18" s="2">
        <v>96.73</v>
      </c>
      <c r="G18" s="2">
        <v>97.35</v>
      </c>
      <c r="H18" s="2">
        <v>97.25</v>
      </c>
      <c r="I18" s="2">
        <v>97.53</v>
      </c>
      <c r="J18" s="2">
        <v>97.28</v>
      </c>
      <c r="K18" s="2">
        <v>96.85</v>
      </c>
      <c r="L18" s="2">
        <v>97.15</v>
      </c>
      <c r="M18" s="2">
        <v>97.42</v>
      </c>
      <c r="N18" s="2"/>
      <c r="O18" s="2">
        <f t="shared" si="0"/>
        <v>97.29583333333335</v>
      </c>
      <c r="P18" s="2">
        <f t="shared" si="1"/>
        <v>0.5364607641887972</v>
      </c>
      <c r="Q18" s="2"/>
      <c r="R18" s="2"/>
    </row>
    <row r="19" spans="1:18" ht="12.75">
      <c r="A19" s="1" t="s">
        <v>70</v>
      </c>
      <c r="B19" s="2">
        <f>100-B18</f>
        <v>2.5</v>
      </c>
      <c r="C19" s="2">
        <f aca="true" t="shared" si="2" ref="C19:M19">100-C18</f>
        <v>1.2600000000000051</v>
      </c>
      <c r="D19" s="2">
        <f t="shared" si="2"/>
        <v>3.3100000000000023</v>
      </c>
      <c r="E19" s="2">
        <f t="shared" si="2"/>
        <v>2.9399999999999977</v>
      </c>
      <c r="F19" s="2">
        <f t="shared" si="2"/>
        <v>3.269999999999996</v>
      </c>
      <c r="G19" s="2">
        <f t="shared" si="2"/>
        <v>2.6500000000000057</v>
      </c>
      <c r="H19" s="2">
        <f t="shared" si="2"/>
        <v>2.75</v>
      </c>
      <c r="I19" s="2">
        <f t="shared" si="2"/>
        <v>2.469999999999999</v>
      </c>
      <c r="J19" s="2">
        <f t="shared" si="2"/>
        <v>2.719999999999999</v>
      </c>
      <c r="K19" s="2">
        <f t="shared" si="2"/>
        <v>3.1500000000000057</v>
      </c>
      <c r="L19" s="2">
        <f t="shared" si="2"/>
        <v>2.8499999999999943</v>
      </c>
      <c r="M19" s="2">
        <f t="shared" si="2"/>
        <v>2.5799999999999983</v>
      </c>
      <c r="N19" s="2"/>
      <c r="O19" s="2">
        <f>AVERAGE(B19:M19)</f>
        <v>2.704166666666667</v>
      </c>
      <c r="P19" s="2">
        <f>STDEV(B19:M19)</f>
        <v>0.5364607641898411</v>
      </c>
      <c r="Q19" s="2"/>
      <c r="R19" s="2"/>
    </row>
    <row r="20" spans="1:18" ht="12.75">
      <c r="A20" s="1" t="s">
        <v>71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1" t="s">
        <v>72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6" ht="14.25" customHeight="1" thickBot="1">
      <c r="A23"/>
      <c r="B23" s="9" t="s">
        <v>73</v>
      </c>
      <c r="C23" s="9" t="s">
        <v>74</v>
      </c>
      <c r="D23" s="9" t="s">
        <v>75</v>
      </c>
      <c r="E23" s="9" t="s">
        <v>76</v>
      </c>
      <c r="F23" s="9" t="s">
        <v>77</v>
      </c>
      <c r="G23" s="9" t="s">
        <v>78</v>
      </c>
      <c r="H23" s="9" t="s">
        <v>79</v>
      </c>
      <c r="O23" s="2"/>
      <c r="P23" s="2"/>
    </row>
    <row r="24" spans="1:18" ht="14.25">
      <c r="A24"/>
      <c r="B24" s="10" t="s">
        <v>90</v>
      </c>
      <c r="C24" s="10">
        <v>26.66</v>
      </c>
      <c r="D24" s="11">
        <v>60.08</v>
      </c>
      <c r="E24" s="10">
        <f aca="true" t="shared" si="3" ref="E24:E37">C24/D24</f>
        <v>0.4437416777629827</v>
      </c>
      <c r="F24" s="10">
        <f>2*E24</f>
        <v>0.8874833555259654</v>
      </c>
      <c r="G24" s="10">
        <f>F24*E45</f>
        <v>7.6221487605941665</v>
      </c>
      <c r="H24" s="12">
        <f>G24/2</f>
        <v>3.8110743802970832</v>
      </c>
      <c r="I24" s="2"/>
      <c r="J24" s="2"/>
      <c r="K24" s="2"/>
      <c r="L24" s="2"/>
      <c r="M24" s="2"/>
      <c r="N24" s="2"/>
      <c r="O24" s="2"/>
      <c r="P24" s="2"/>
      <c r="Q24" s="5"/>
      <c r="R24" s="2"/>
    </row>
    <row r="25" spans="1:18" ht="14.25">
      <c r="A25"/>
      <c r="B25" s="13" t="s">
        <v>91</v>
      </c>
      <c r="C25" s="13">
        <v>17.61</v>
      </c>
      <c r="D25" s="14">
        <v>79.8988</v>
      </c>
      <c r="E25" s="13">
        <f t="shared" si="3"/>
        <v>0.2204038108206882</v>
      </c>
      <c r="F25" s="13">
        <f>2*E25</f>
        <v>0.4408076216413764</v>
      </c>
      <c r="G25" s="10">
        <f>F25*E45</f>
        <v>3.7858752460355047</v>
      </c>
      <c r="H25" s="15">
        <f>G25/2</f>
        <v>1.8929376230177524</v>
      </c>
      <c r="I25" s="2"/>
      <c r="J25" s="2"/>
      <c r="K25" s="2"/>
      <c r="L25" s="2"/>
      <c r="M25" s="2"/>
      <c r="N25" s="2"/>
      <c r="O25" s="2"/>
      <c r="P25" s="2"/>
      <c r="Q25" s="5"/>
      <c r="R25" s="2"/>
    </row>
    <row r="26" spans="1:18" ht="14.25">
      <c r="A26"/>
      <c r="B26" s="13" t="s">
        <v>92</v>
      </c>
      <c r="C26" s="13">
        <v>0.83</v>
      </c>
      <c r="D26" s="14">
        <v>123.22</v>
      </c>
      <c r="E26" s="13">
        <f t="shared" si="3"/>
        <v>0.006735919493588703</v>
      </c>
      <c r="F26" s="13">
        <f>2*E26</f>
        <v>0.013471838987177406</v>
      </c>
      <c r="G26" s="10">
        <f>F26*E45</f>
        <v>0.11570285819972674</v>
      </c>
      <c r="H26" s="15">
        <f>G26/2</f>
        <v>0.05785142909986337</v>
      </c>
      <c r="I26" s="2"/>
      <c r="J26" s="2"/>
      <c r="K26" s="2"/>
      <c r="L26" s="2"/>
      <c r="M26" s="2"/>
      <c r="N26" s="2"/>
      <c r="O26" s="2"/>
      <c r="P26" s="2"/>
      <c r="Q26" s="5"/>
      <c r="R26" s="2"/>
    </row>
    <row r="27" spans="1:18" ht="14.25">
      <c r="A27"/>
      <c r="B27" s="13" t="s">
        <v>93</v>
      </c>
      <c r="C27" s="13">
        <v>1.5</v>
      </c>
      <c r="D27" s="14">
        <v>159.691</v>
      </c>
      <c r="E27" s="13">
        <f t="shared" si="3"/>
        <v>0.009393140502595638</v>
      </c>
      <c r="F27" s="13">
        <f>3*E27</f>
        <v>0.028179421507786913</v>
      </c>
      <c r="G27" s="10">
        <f>F27*E45</f>
        <v>0.24201889689812275</v>
      </c>
      <c r="H27" s="15">
        <f>G27*2/3</f>
        <v>0.16134593126541516</v>
      </c>
      <c r="I27" s="2"/>
      <c r="J27" s="2"/>
      <c r="K27" s="2"/>
      <c r="L27" s="2"/>
      <c r="M27" s="2"/>
      <c r="N27" s="2"/>
      <c r="O27" s="2"/>
      <c r="P27" s="2"/>
      <c r="Q27" s="5"/>
      <c r="R27" s="2"/>
    </row>
    <row r="28" spans="1:18" ht="14.25">
      <c r="A28"/>
      <c r="B28" s="13" t="s">
        <v>94</v>
      </c>
      <c r="C28" s="13"/>
      <c r="D28" s="14">
        <v>328.2382</v>
      </c>
      <c r="E28" s="13">
        <f t="shared" si="3"/>
        <v>0</v>
      </c>
      <c r="F28" s="13">
        <f>E28*3</f>
        <v>0</v>
      </c>
      <c r="G28" s="10">
        <f>F28*E45</f>
        <v>0</v>
      </c>
      <c r="H28" s="15">
        <f>G28*2/3</f>
        <v>0</v>
      </c>
      <c r="I28" s="2"/>
      <c r="J28" s="2"/>
      <c r="K28" s="2"/>
      <c r="L28" s="2"/>
      <c r="M28" s="2"/>
      <c r="N28" s="2"/>
      <c r="O28" s="2"/>
      <c r="P28" s="2"/>
      <c r="Q28" s="5"/>
      <c r="R28" s="2"/>
    </row>
    <row r="29" spans="1:18" ht="13.5">
      <c r="A29"/>
      <c r="B29" s="13" t="s">
        <v>27</v>
      </c>
      <c r="C29" s="13">
        <v>24.83</v>
      </c>
      <c r="D29" s="14">
        <v>71.85</v>
      </c>
      <c r="E29" s="13">
        <f t="shared" si="3"/>
        <v>0.34558107167710506</v>
      </c>
      <c r="F29" s="13">
        <f aca="true" t="shared" si="4" ref="F29:F36">E29*1</f>
        <v>0.34558107167710506</v>
      </c>
      <c r="G29" s="10">
        <f>F29*E45</f>
        <v>2.9680222403803542</v>
      </c>
      <c r="H29" s="15">
        <f>G29</f>
        <v>2.9680222403803542</v>
      </c>
      <c r="I29" s="2"/>
      <c r="J29" s="2"/>
      <c r="K29" s="2"/>
      <c r="L29" s="2"/>
      <c r="M29" s="2"/>
      <c r="N29" s="2"/>
      <c r="O29" s="2"/>
      <c r="P29" s="2"/>
      <c r="Q29" s="5"/>
      <c r="R29" s="2"/>
    </row>
    <row r="30" spans="1:18" ht="13.5">
      <c r="A30"/>
      <c r="B30" s="13" t="s">
        <v>26</v>
      </c>
      <c r="C30" s="13">
        <v>5.86</v>
      </c>
      <c r="D30" s="14">
        <v>70.94</v>
      </c>
      <c r="E30" s="13">
        <f t="shared" si="3"/>
        <v>0.08260501832534536</v>
      </c>
      <c r="F30" s="13">
        <f t="shared" si="4"/>
        <v>0.08260501832534536</v>
      </c>
      <c r="G30" s="10">
        <f>F30*E45</f>
        <v>0.7094530101629252</v>
      </c>
      <c r="H30" s="15">
        <f>G30</f>
        <v>0.7094530101629252</v>
      </c>
      <c r="I30" s="2"/>
      <c r="J30" s="2"/>
      <c r="K30" s="2"/>
      <c r="L30" s="2"/>
      <c r="M30" s="2"/>
      <c r="N30" s="2"/>
      <c r="O30" s="2"/>
      <c r="P30" s="2"/>
      <c r="Q30" s="5"/>
      <c r="R30" s="2"/>
    </row>
    <row r="31" spans="1:18" ht="13.5">
      <c r="A31"/>
      <c r="B31" s="13" t="s">
        <v>25</v>
      </c>
      <c r="C31" s="13">
        <v>2.11</v>
      </c>
      <c r="D31" s="14">
        <v>56.079</v>
      </c>
      <c r="E31" s="13">
        <f t="shared" si="3"/>
        <v>0.03762549260864138</v>
      </c>
      <c r="F31" s="13">
        <f t="shared" si="4"/>
        <v>0.03762549260864138</v>
      </c>
      <c r="G31" s="10">
        <f>F31*E45</f>
        <v>0.3231464568524071</v>
      </c>
      <c r="H31" s="15">
        <f>G31</f>
        <v>0.3231464568524071</v>
      </c>
      <c r="I31" s="2"/>
      <c r="J31" s="2"/>
      <c r="K31" s="2"/>
      <c r="L31" s="2"/>
      <c r="M31" s="2"/>
      <c r="N31" s="2"/>
      <c r="O31" s="2"/>
      <c r="P31" s="2"/>
      <c r="Q31" s="5"/>
      <c r="R31" s="2"/>
    </row>
    <row r="32" spans="1:18" ht="13.5">
      <c r="A32"/>
      <c r="B32" s="13" t="s">
        <v>23</v>
      </c>
      <c r="C32" s="13">
        <v>0.12</v>
      </c>
      <c r="D32" s="16">
        <v>40.3114</v>
      </c>
      <c r="E32" s="13">
        <f t="shared" si="3"/>
        <v>0.002976825414150836</v>
      </c>
      <c r="F32" s="13">
        <f t="shared" si="4"/>
        <v>0.002976825414150836</v>
      </c>
      <c r="G32" s="10">
        <f>F32*E45</f>
        <v>0.025566458232366442</v>
      </c>
      <c r="H32" s="15">
        <f>G32</f>
        <v>0.025566458232366442</v>
      </c>
      <c r="I32" s="2"/>
      <c r="J32" s="2"/>
      <c r="K32" s="2"/>
      <c r="L32" s="2"/>
      <c r="M32" s="2"/>
      <c r="N32" s="2"/>
      <c r="O32" s="2"/>
      <c r="P32" s="2"/>
      <c r="Q32" s="5"/>
      <c r="R32" s="2"/>
    </row>
    <row r="33" spans="1:18" ht="13.5">
      <c r="A33"/>
      <c r="B33" s="13" t="s">
        <v>31</v>
      </c>
      <c r="C33" s="13">
        <v>11.81</v>
      </c>
      <c r="D33" s="16">
        <v>153.33</v>
      </c>
      <c r="E33" s="13">
        <f t="shared" si="3"/>
        <v>0.07702341355246853</v>
      </c>
      <c r="F33" s="13">
        <f t="shared" si="4"/>
        <v>0.07702341355246853</v>
      </c>
      <c r="G33" s="10">
        <f>F33*E45</f>
        <v>0.6615154103907062</v>
      </c>
      <c r="H33" s="15">
        <f>G33</f>
        <v>0.6615154103907062</v>
      </c>
      <c r="I33" s="2"/>
      <c r="J33" s="2"/>
      <c r="K33" s="2"/>
      <c r="L33" s="2"/>
      <c r="M33" s="2"/>
      <c r="N33" s="2"/>
      <c r="O33" s="2"/>
      <c r="P33" s="2"/>
      <c r="Q33" s="5"/>
      <c r="R33" s="2"/>
    </row>
    <row r="34" spans="1:18" ht="14.25">
      <c r="A34"/>
      <c r="B34" s="13" t="s">
        <v>95</v>
      </c>
      <c r="C34" s="13">
        <v>3.37</v>
      </c>
      <c r="D34" s="16">
        <v>61.98</v>
      </c>
      <c r="E34" s="13">
        <f t="shared" si="3"/>
        <v>0.054372378186511784</v>
      </c>
      <c r="F34" s="13">
        <f t="shared" si="4"/>
        <v>0.054372378186511784</v>
      </c>
      <c r="G34" s="10">
        <f>F34*E45</f>
        <v>0.4669770451742888</v>
      </c>
      <c r="H34" s="15">
        <f>2*G34</f>
        <v>0.9339540903485776</v>
      </c>
      <c r="I34" s="2"/>
      <c r="J34" s="2"/>
      <c r="K34" s="2"/>
      <c r="L34" s="2"/>
      <c r="M34" s="2"/>
      <c r="N34" s="2"/>
      <c r="O34" s="2"/>
      <c r="P34" s="2"/>
      <c r="Q34" s="5"/>
      <c r="R34" s="2"/>
    </row>
    <row r="35" spans="1:19" ht="14.25">
      <c r="A35"/>
      <c r="B35" s="13" t="s">
        <v>96</v>
      </c>
      <c r="C35" s="13">
        <v>1.82</v>
      </c>
      <c r="D35" s="16">
        <v>94.2</v>
      </c>
      <c r="E35" s="13">
        <f t="shared" si="3"/>
        <v>0.019320594479830148</v>
      </c>
      <c r="F35" s="13">
        <f t="shared" si="4"/>
        <v>0.019320594479830148</v>
      </c>
      <c r="G35" s="10">
        <f>F35*E45</f>
        <v>0.1659348813151587</v>
      </c>
      <c r="H35" s="15">
        <f>2*G35</f>
        <v>0.3318697626303174</v>
      </c>
      <c r="I35" s="2"/>
      <c r="J35" s="2"/>
      <c r="K35" s="2"/>
      <c r="L35" s="2"/>
      <c r="M35" s="2"/>
      <c r="N35" s="2"/>
      <c r="O35" s="2"/>
      <c r="P35" s="2"/>
      <c r="Q35" s="5"/>
      <c r="R35" s="2"/>
      <c r="S35" s="7"/>
    </row>
    <row r="36" spans="1:18" ht="14.25">
      <c r="A36"/>
      <c r="B36" s="13" t="s">
        <v>97</v>
      </c>
      <c r="C36" s="13">
        <v>0</v>
      </c>
      <c r="D36" s="16">
        <v>18.015</v>
      </c>
      <c r="E36" s="13">
        <f t="shared" si="3"/>
        <v>0</v>
      </c>
      <c r="F36" s="13">
        <f t="shared" si="4"/>
        <v>0</v>
      </c>
      <c r="G36" s="10">
        <f>F36*E45</f>
        <v>0</v>
      </c>
      <c r="H36" s="15">
        <f>2*G36</f>
        <v>0</v>
      </c>
      <c r="N36" s="2"/>
      <c r="O36" s="2"/>
      <c r="P36" s="2"/>
      <c r="Q36" s="5"/>
      <c r="R36" s="2"/>
    </row>
    <row r="37" spans="1:18" ht="13.5">
      <c r="A37"/>
      <c r="B37" s="13" t="s">
        <v>19</v>
      </c>
      <c r="C37" s="13">
        <v>1.83</v>
      </c>
      <c r="D37" s="16">
        <v>18.998403</v>
      </c>
      <c r="E37" s="13">
        <f t="shared" si="3"/>
        <v>0.09632388574976539</v>
      </c>
      <c r="F37" s="13">
        <f>E37*1</f>
        <v>0.09632388574976539</v>
      </c>
      <c r="G37" s="10">
        <f>F37*E45</f>
        <v>0.8272774715285438</v>
      </c>
      <c r="H37" s="15">
        <f>G37</f>
        <v>0.8272774715285438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3.5">
      <c r="A38"/>
      <c r="B38" s="17" t="s">
        <v>80</v>
      </c>
      <c r="C38" s="1">
        <f>SUM(C24:C37)</f>
        <v>98.35</v>
      </c>
      <c r="F38" s="1">
        <f>SUM(F24:F37)</f>
        <v>2.0857709176561245</v>
      </c>
      <c r="N38" s="2"/>
      <c r="O38" s="2"/>
      <c r="P38" s="2"/>
      <c r="Q38" s="2"/>
      <c r="R38" s="2"/>
    </row>
    <row r="39" spans="1:6" ht="13.5">
      <c r="A39"/>
      <c r="B39" s="18" t="s">
        <v>81</v>
      </c>
      <c r="C39" s="2">
        <f>(C37*15.9994)/(2*19)</f>
        <v>0.7704974210526316</v>
      </c>
      <c r="F39" s="1">
        <f>0.5*(F37)</f>
        <v>0.04816194287488269</v>
      </c>
    </row>
    <row r="40" spans="1:17" ht="13.5">
      <c r="A40"/>
      <c r="C40" s="2">
        <f>C38-C39</f>
        <v>97.57950257894737</v>
      </c>
      <c r="F40" s="1">
        <f>F38-F39</f>
        <v>2.037608974781242</v>
      </c>
      <c r="Q40" s="6"/>
    </row>
    <row r="41" spans="1:17" ht="13.5">
      <c r="A41"/>
      <c r="Q41" s="6"/>
    </row>
    <row r="42" spans="1:17" ht="13.5">
      <c r="A42"/>
      <c r="F42" s="19" t="s">
        <v>82</v>
      </c>
      <c r="G42" s="20"/>
      <c r="H42" s="21">
        <v>17.5</v>
      </c>
      <c r="Q42" s="6"/>
    </row>
    <row r="43" spans="1:17" ht="13.5">
      <c r="A43"/>
      <c r="Q43" s="6"/>
    </row>
    <row r="44" spans="1:17" ht="13.5">
      <c r="A44"/>
      <c r="D44" s="22" t="s">
        <v>83</v>
      </c>
      <c r="E44" s="22"/>
      <c r="F44" s="22"/>
      <c r="G44" s="22"/>
      <c r="H44" s="22"/>
      <c r="Q44" s="6"/>
    </row>
    <row r="45" spans="1:17" ht="13.5">
      <c r="A45"/>
      <c r="D45" s="23" t="s">
        <v>84</v>
      </c>
      <c r="E45" s="22">
        <f>H42/F40</f>
        <v>8.588497703235138</v>
      </c>
      <c r="F45" s="22"/>
      <c r="G45" s="22"/>
      <c r="H45" s="22"/>
      <c r="Q45" s="6"/>
    </row>
    <row r="46" spans="1:17" ht="13.5">
      <c r="A46"/>
      <c r="D46" s="22" t="s">
        <v>85</v>
      </c>
      <c r="E46" s="22"/>
      <c r="F46" s="22"/>
      <c r="G46" s="22"/>
      <c r="H46" s="22"/>
      <c r="Q46" s="6"/>
    </row>
    <row r="47" spans="1:17" ht="13.5">
      <c r="A47"/>
      <c r="Q47" s="6"/>
    </row>
    <row r="48" spans="1:17" ht="21.75">
      <c r="A48" s="8" t="s">
        <v>86</v>
      </c>
      <c r="B48" s="8"/>
      <c r="C48" s="8"/>
      <c r="D48" s="8"/>
      <c r="E48" s="8" t="s">
        <v>87</v>
      </c>
      <c r="F48" s="8"/>
      <c r="G48" s="8"/>
      <c r="H48" s="8"/>
      <c r="Q48" s="6"/>
    </row>
    <row r="49" spans="1:19" ht="13.5">
      <c r="A49"/>
      <c r="B49"/>
      <c r="C49"/>
      <c r="D49"/>
      <c r="E49"/>
      <c r="F49"/>
      <c r="G49"/>
      <c r="H49"/>
      <c r="S49" s="7"/>
    </row>
    <row r="50" spans="1:19" ht="21.75">
      <c r="A50" s="8" t="s">
        <v>88</v>
      </c>
      <c r="B50" s="8"/>
      <c r="C50" s="8"/>
      <c r="D50" s="8"/>
      <c r="E50" s="8" t="s">
        <v>89</v>
      </c>
      <c r="F50" s="8"/>
      <c r="G50" s="8"/>
      <c r="H50" s="8"/>
      <c r="S50" s="7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6" ht="12.75">
      <c r="A52" s="1" t="s">
        <v>44</v>
      </c>
      <c r="B52" s="1" t="s">
        <v>45</v>
      </c>
      <c r="C52" s="1" t="s">
        <v>46</v>
      </c>
      <c r="D52" s="1" t="s">
        <v>47</v>
      </c>
      <c r="E52" s="1" t="s">
        <v>48</v>
      </c>
      <c r="F52" s="1" t="s">
        <v>49</v>
      </c>
      <c r="G52" s="1" t="s">
        <v>50</v>
      </c>
      <c r="H52" s="1" t="s">
        <v>51</v>
      </c>
      <c r="O52" s="2"/>
      <c r="P52" s="2"/>
    </row>
    <row r="53" spans="1:16" ht="12.75">
      <c r="A53" s="1" t="s">
        <v>52</v>
      </c>
      <c r="B53" s="1" t="s">
        <v>32</v>
      </c>
      <c r="C53" s="1" t="s">
        <v>53</v>
      </c>
      <c r="D53" s="1">
        <v>20</v>
      </c>
      <c r="E53" s="1">
        <v>10</v>
      </c>
      <c r="F53" s="1">
        <v>600</v>
      </c>
      <c r="G53" s="1">
        <v>-600</v>
      </c>
      <c r="H53" s="1" t="s">
        <v>54</v>
      </c>
      <c r="O53" s="2"/>
      <c r="P53" s="2"/>
    </row>
    <row r="54" spans="1:16" ht="12.75">
      <c r="A54" s="1" t="s">
        <v>52</v>
      </c>
      <c r="B54" s="1" t="s">
        <v>34</v>
      </c>
      <c r="C54" s="1" t="s">
        <v>53</v>
      </c>
      <c r="D54" s="1">
        <v>20</v>
      </c>
      <c r="E54" s="1">
        <v>10</v>
      </c>
      <c r="F54" s="1">
        <v>600</v>
      </c>
      <c r="G54" s="1">
        <v>-600</v>
      </c>
      <c r="H54" s="1" t="s">
        <v>55</v>
      </c>
      <c r="O54" s="2"/>
      <c r="P54" s="2"/>
    </row>
    <row r="55" spans="1:16" ht="12.75">
      <c r="A55" s="1" t="s">
        <v>52</v>
      </c>
      <c r="B55" s="1" t="s">
        <v>19</v>
      </c>
      <c r="C55" s="1" t="s">
        <v>53</v>
      </c>
      <c r="D55" s="1">
        <v>20</v>
      </c>
      <c r="E55" s="1">
        <v>10</v>
      </c>
      <c r="F55" s="1">
        <v>600</v>
      </c>
      <c r="G55" s="1">
        <v>-700</v>
      </c>
      <c r="H55" s="1" t="s">
        <v>56</v>
      </c>
      <c r="O55" s="2"/>
      <c r="P55" s="2"/>
    </row>
    <row r="56" spans="1:16" ht="12.75">
      <c r="A56" s="1" t="s">
        <v>52</v>
      </c>
      <c r="B56" s="1" t="s">
        <v>35</v>
      </c>
      <c r="C56" s="1" t="s">
        <v>53</v>
      </c>
      <c r="D56" s="1">
        <v>20</v>
      </c>
      <c r="E56" s="1">
        <v>10</v>
      </c>
      <c r="F56" s="1">
        <v>600</v>
      </c>
      <c r="G56" s="1">
        <v>-600</v>
      </c>
      <c r="H56" s="1" t="s">
        <v>55</v>
      </c>
      <c r="O56" s="2"/>
      <c r="P56" s="2"/>
    </row>
    <row r="57" spans="1:16" ht="12.75">
      <c r="A57" s="1" t="s">
        <v>52</v>
      </c>
      <c r="B57" s="1" t="s">
        <v>36</v>
      </c>
      <c r="C57" s="1" t="s">
        <v>53</v>
      </c>
      <c r="D57" s="1">
        <v>20</v>
      </c>
      <c r="E57" s="1">
        <v>10</v>
      </c>
      <c r="F57" s="1">
        <v>600</v>
      </c>
      <c r="G57" s="1">
        <v>-600</v>
      </c>
      <c r="H57" s="1" t="s">
        <v>57</v>
      </c>
      <c r="O57" s="2"/>
      <c r="P57" s="2"/>
    </row>
    <row r="58" spans="1:16" ht="12.75">
      <c r="A58" s="1" t="s">
        <v>58</v>
      </c>
      <c r="B58" s="1" t="s">
        <v>33</v>
      </c>
      <c r="C58" s="1" t="s">
        <v>53</v>
      </c>
      <c r="D58" s="1">
        <v>20</v>
      </c>
      <c r="E58" s="1">
        <v>10</v>
      </c>
      <c r="F58" s="1">
        <v>600</v>
      </c>
      <c r="G58" s="1">
        <v>-600</v>
      </c>
      <c r="H58" s="1" t="s">
        <v>59</v>
      </c>
      <c r="O58" s="2"/>
      <c r="P58" s="2"/>
    </row>
    <row r="59" spans="1:16" ht="12.75">
      <c r="A59" s="1" t="s">
        <v>58</v>
      </c>
      <c r="B59" s="1" t="s">
        <v>37</v>
      </c>
      <c r="C59" s="1" t="s">
        <v>53</v>
      </c>
      <c r="D59" s="1">
        <v>20</v>
      </c>
      <c r="E59" s="1">
        <v>10</v>
      </c>
      <c r="F59" s="1">
        <v>600</v>
      </c>
      <c r="G59" s="1">
        <v>-600</v>
      </c>
      <c r="H59" s="1" t="s">
        <v>55</v>
      </c>
      <c r="O59" s="2"/>
      <c r="P59" s="2"/>
    </row>
    <row r="60" spans="1:16" ht="12.75">
      <c r="A60" s="1" t="s">
        <v>58</v>
      </c>
      <c r="B60" s="1" t="s">
        <v>38</v>
      </c>
      <c r="C60" s="1" t="s">
        <v>53</v>
      </c>
      <c r="D60" s="1">
        <v>20</v>
      </c>
      <c r="E60" s="1">
        <v>10</v>
      </c>
      <c r="F60" s="1">
        <v>600</v>
      </c>
      <c r="G60" s="1">
        <v>-600</v>
      </c>
      <c r="H60" s="1" t="s">
        <v>60</v>
      </c>
      <c r="O60" s="2"/>
      <c r="P60" s="2"/>
    </row>
    <row r="61" spans="1:16" ht="12.75">
      <c r="A61" s="1" t="s">
        <v>58</v>
      </c>
      <c r="B61" s="1" t="s">
        <v>40</v>
      </c>
      <c r="C61" s="1" t="s">
        <v>53</v>
      </c>
      <c r="D61" s="1">
        <v>20</v>
      </c>
      <c r="E61" s="1">
        <v>10</v>
      </c>
      <c r="F61" s="1">
        <v>0</v>
      </c>
      <c r="G61" s="1">
        <v>-500</v>
      </c>
      <c r="H61" s="1" t="s">
        <v>61</v>
      </c>
      <c r="O61" s="2"/>
      <c r="P61" s="2"/>
    </row>
    <row r="62" spans="1:16" ht="12.75">
      <c r="A62" s="1" t="s">
        <v>58</v>
      </c>
      <c r="B62" s="1" t="s">
        <v>42</v>
      </c>
      <c r="C62" s="1" t="s">
        <v>62</v>
      </c>
      <c r="D62" s="1">
        <v>20</v>
      </c>
      <c r="E62" s="1">
        <v>10</v>
      </c>
      <c r="F62" s="1">
        <v>500</v>
      </c>
      <c r="G62" s="1">
        <v>-500</v>
      </c>
      <c r="H62" s="1" t="s">
        <v>63</v>
      </c>
      <c r="O62" s="2"/>
      <c r="P62" s="2"/>
    </row>
    <row r="63" spans="1:16" ht="12.75">
      <c r="A63" s="1" t="s">
        <v>58</v>
      </c>
      <c r="B63" s="1" t="s">
        <v>43</v>
      </c>
      <c r="C63" s="1" t="s">
        <v>62</v>
      </c>
      <c r="D63" s="1">
        <v>20</v>
      </c>
      <c r="E63" s="1">
        <v>10</v>
      </c>
      <c r="F63" s="1">
        <v>500</v>
      </c>
      <c r="G63" s="1">
        <v>0</v>
      </c>
      <c r="H63" s="1" t="s">
        <v>64</v>
      </c>
      <c r="O63" s="2"/>
      <c r="P63" s="2"/>
    </row>
    <row r="64" spans="1:16" ht="12.75">
      <c r="A64" s="1" t="s">
        <v>65</v>
      </c>
      <c r="B64" s="1" t="s">
        <v>39</v>
      </c>
      <c r="C64" s="1" t="s">
        <v>53</v>
      </c>
      <c r="D64" s="1">
        <v>20</v>
      </c>
      <c r="E64" s="1">
        <v>10</v>
      </c>
      <c r="F64" s="1">
        <v>500</v>
      </c>
      <c r="G64" s="1">
        <v>-500</v>
      </c>
      <c r="H64" s="1" t="s">
        <v>66</v>
      </c>
      <c r="O64" s="2"/>
      <c r="P64" s="2"/>
    </row>
    <row r="65" spans="1:16" ht="12.75">
      <c r="A65" s="1" t="s">
        <v>65</v>
      </c>
      <c r="B65" s="1" t="s">
        <v>41</v>
      </c>
      <c r="C65" s="1" t="s">
        <v>53</v>
      </c>
      <c r="D65" s="1">
        <v>20</v>
      </c>
      <c r="E65" s="1">
        <v>10</v>
      </c>
      <c r="F65" s="1">
        <v>500</v>
      </c>
      <c r="G65" s="1">
        <v>-500</v>
      </c>
      <c r="H65" s="1" t="s">
        <v>67</v>
      </c>
      <c r="O65" s="2"/>
      <c r="P65" s="2"/>
    </row>
    <row r="66" spans="15:16" ht="12.75">
      <c r="O66" s="2"/>
      <c r="P66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dcterms:created xsi:type="dcterms:W3CDTF">2008-03-11T00:38:17Z</dcterms:created>
  <dcterms:modified xsi:type="dcterms:W3CDTF">2011-05-25T14:45:36Z</dcterms:modified>
  <cp:category/>
  <cp:version/>
  <cp:contentType/>
  <cp:contentStatus/>
</cp:coreProperties>
</file>