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41" i="1" l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C21" i="1"/>
  <c r="C20" i="1"/>
  <c r="C40" i="1"/>
  <c r="C39" i="1"/>
  <c r="C38" i="1"/>
  <c r="C37" i="1"/>
  <c r="D37" i="1"/>
  <c r="E37" i="1"/>
  <c r="C36" i="1"/>
  <c r="D36" i="1"/>
  <c r="E36" i="1"/>
  <c r="C35" i="1"/>
  <c r="D35" i="1"/>
  <c r="E35" i="1"/>
  <c r="C34" i="1"/>
  <c r="D34" i="1"/>
  <c r="E34" i="1"/>
  <c r="D39" i="1"/>
  <c r="E39" i="1"/>
  <c r="D38" i="1"/>
  <c r="E38" i="1"/>
  <c r="D40" i="1"/>
  <c r="E40" i="1"/>
  <c r="B45" i="1"/>
  <c r="D44" i="1"/>
  <c r="E44" i="1"/>
  <c r="E43" i="1"/>
  <c r="D42" i="1"/>
  <c r="E42" i="1"/>
  <c r="D41" i="1"/>
  <c r="E41" i="1"/>
  <c r="D33" i="1"/>
  <c r="E33" i="1"/>
  <c r="C32" i="1"/>
  <c r="D32" i="1"/>
  <c r="E32" i="1"/>
  <c r="D31" i="1"/>
  <c r="E31" i="1"/>
  <c r="D30" i="1"/>
  <c r="E30" i="1"/>
  <c r="D29" i="1"/>
  <c r="E29" i="1"/>
  <c r="D28" i="1"/>
  <c r="E28" i="1"/>
  <c r="D27" i="1"/>
  <c r="E27" i="1"/>
  <c r="D26" i="1"/>
  <c r="E26" i="1"/>
  <c r="E45" i="1"/>
  <c r="D52" i="1"/>
  <c r="F31" i="1"/>
  <c r="G31" i="1"/>
  <c r="F34" i="1"/>
  <c r="G34" i="1"/>
  <c r="F38" i="1"/>
  <c r="G38" i="1"/>
  <c r="F42" i="1"/>
  <c r="G42" i="1"/>
  <c r="F35" i="1"/>
  <c r="G35" i="1"/>
  <c r="F39" i="1"/>
  <c r="G39" i="1"/>
  <c r="F43" i="1"/>
  <c r="F36" i="1"/>
  <c r="G36" i="1"/>
  <c r="F40" i="1"/>
  <c r="G40" i="1"/>
  <c r="F44" i="1"/>
  <c r="G44" i="1"/>
  <c r="F37" i="1"/>
  <c r="G37" i="1"/>
  <c r="F41" i="1"/>
  <c r="G41" i="1"/>
  <c r="K27" i="1"/>
  <c r="F28" i="1"/>
  <c r="G28" i="1"/>
  <c r="F33" i="1"/>
  <c r="G33" i="1"/>
  <c r="F27" i="1"/>
  <c r="G27" i="1"/>
  <c r="F26" i="1"/>
  <c r="G26" i="1"/>
  <c r="F29" i="1"/>
  <c r="G29" i="1"/>
  <c r="F30" i="1"/>
  <c r="G30" i="1"/>
  <c r="F32" i="1"/>
  <c r="G32" i="1"/>
  <c r="K28" i="1"/>
</calcChain>
</file>

<file path=xl/sharedStrings.xml><?xml version="1.0" encoding="utf-8"?>
<sst xmlns="http://schemas.openxmlformats.org/spreadsheetml/2006/main" count="99" uniqueCount="75">
  <si>
    <t>Fit Calulator without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</si>
  <si>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</si>
  <si>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</si>
  <si>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</si>
  <si>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</si>
  <si>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</si>
  <si>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</si>
  <si>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</si>
  <si>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</si>
  <si>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</si>
  <si>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</si>
  <si>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Eu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</si>
  <si>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</si>
  <si>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CaO</t>
  </si>
  <si>
    <r>
      <t>CO</t>
    </r>
    <r>
      <rPr>
        <vertAlign val="subscript"/>
        <sz val="10"/>
        <rFont val="Arial"/>
        <family val="2"/>
      </rPr>
      <t>2</t>
    </r>
  </si>
  <si>
    <t>Total:</t>
  </si>
  <si>
    <t>Enter Oxygens in formula:</t>
  </si>
  <si>
    <t>Oxygen Factor Calculation:</t>
  </si>
  <si>
    <t>F=</t>
  </si>
  <si>
    <t>F is factor for anion proportion calculation</t>
  </si>
  <si>
    <r>
      <t>Y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</si>
  <si>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</si>
  <si>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</si>
  <si>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</si>
  <si>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O-</t>
    </r>
  </si>
  <si>
    <r>
      <t>Tb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</si>
  <si>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Dy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</si>
  <si>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Ho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</si>
  <si>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Er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</si>
  <si>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Tm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</si>
  <si>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Yb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</si>
  <si>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Lu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</si>
  <si>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 xml:space="preserve"> </t>
  </si>
  <si>
    <t>Point#</t>
  </si>
  <si>
    <t>Comment</t>
  </si>
  <si>
    <t>Y2O3</t>
  </si>
  <si>
    <t>Dy2O3</t>
  </si>
  <si>
    <t>La2O3</t>
  </si>
  <si>
    <t>Sm2O3</t>
  </si>
  <si>
    <t>Ce2O3</t>
  </si>
  <si>
    <t>Gd2O3</t>
  </si>
  <si>
    <t>Pr2O3</t>
  </si>
  <si>
    <t>Nd2O3</t>
  </si>
  <si>
    <t>Eu2O3</t>
  </si>
  <si>
    <t>Er2O3</t>
  </si>
  <si>
    <t>Yb2O3</t>
  </si>
  <si>
    <t>Tb2O3</t>
  </si>
  <si>
    <t>Ho2O3</t>
  </si>
  <si>
    <t>Tm2O3</t>
  </si>
  <si>
    <t>Lu2O3</t>
  </si>
  <si>
    <t>CO2</t>
  </si>
  <si>
    <t>Total</t>
  </si>
  <si>
    <t>Average</t>
  </si>
  <si>
    <t>Std Dev</t>
  </si>
  <si>
    <t>R050586_2</t>
  </si>
  <si>
    <t>R050586_3</t>
  </si>
  <si>
    <t>R050586_4</t>
  </si>
  <si>
    <t>R050586_5</t>
  </si>
  <si>
    <t>R050586_6</t>
  </si>
  <si>
    <t>R050586_7</t>
  </si>
  <si>
    <t>R050586_8</t>
  </si>
  <si>
    <t>R050586_9</t>
  </si>
  <si>
    <t>R050586_10</t>
  </si>
  <si>
    <t>R050586_11</t>
  </si>
  <si>
    <t>R050586_12</t>
  </si>
  <si>
    <t>R050586_13</t>
  </si>
  <si>
    <t>R050586_14</t>
  </si>
  <si>
    <t>R050586_15</t>
  </si>
  <si>
    <t>R050586_16</t>
  </si>
  <si>
    <t>Sample Description: Kimuraite-(Y) R050586</t>
  </si>
  <si>
    <r>
      <t>CaY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·6H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</si>
  <si>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 xml:space="preserve">Ca = </t>
  </si>
  <si>
    <t xml:space="preserve">REE = </t>
  </si>
  <si>
    <t>Empirical Formula</t>
  </si>
  <si>
    <r>
      <t>Ca</t>
    </r>
    <r>
      <rPr>
        <vertAlign val="subscript"/>
        <sz val="11"/>
        <color theme="1"/>
        <rFont val="Calibri"/>
        <family val="2"/>
        <scheme val="minor"/>
      </rPr>
      <t>1.05</t>
    </r>
    <r>
      <rPr>
        <sz val="11"/>
        <color theme="1"/>
        <rFont val="Calibri"/>
        <family val="2"/>
        <scheme val="minor"/>
      </rPr>
      <t>(Y</t>
    </r>
    <r>
      <rPr>
        <vertAlign val="subscript"/>
        <sz val="11"/>
        <color theme="1"/>
        <rFont val="Calibri"/>
        <family val="2"/>
        <scheme val="minor"/>
      </rPr>
      <t>1.57</t>
    </r>
    <r>
      <rPr>
        <sz val="11"/>
        <color theme="1"/>
        <rFont val="Calibri"/>
        <family val="2"/>
        <scheme val="minor"/>
      </rPr>
      <t>Nd</t>
    </r>
    <r>
      <rPr>
        <vertAlign val="subscript"/>
        <sz val="11"/>
        <color theme="1"/>
        <rFont val="Calibri"/>
        <family val="2"/>
        <scheme val="minor"/>
      </rPr>
      <t>0.08</t>
    </r>
    <r>
      <rPr>
        <sz val="11"/>
        <color theme="1"/>
        <rFont val="Calibri"/>
        <family val="2"/>
        <scheme val="minor"/>
      </rPr>
      <t>Gd</t>
    </r>
    <r>
      <rPr>
        <vertAlign val="subscript"/>
        <sz val="11"/>
        <color theme="1"/>
        <rFont val="Calibri"/>
        <family val="2"/>
        <scheme val="minor"/>
      </rPr>
      <t>0.05</t>
    </r>
    <r>
      <rPr>
        <sz val="11"/>
        <color theme="1"/>
        <rFont val="Calibri"/>
        <family val="2"/>
        <scheme val="minor"/>
      </rPr>
      <t>Dy</t>
    </r>
    <r>
      <rPr>
        <vertAlign val="subscript"/>
        <sz val="11"/>
        <color theme="1"/>
        <rFont val="Calibri"/>
        <family val="2"/>
        <scheme val="minor"/>
      </rPr>
      <t>0.05</t>
    </r>
    <r>
      <rPr>
        <sz val="11"/>
        <color theme="1"/>
        <rFont val="Calibri"/>
        <family val="2"/>
        <scheme val="minor"/>
      </rPr>
      <t>La</t>
    </r>
    <r>
      <rPr>
        <vertAlign val="subscript"/>
        <sz val="11"/>
        <color theme="1"/>
        <rFont val="Calibri"/>
        <family val="2"/>
        <scheme val="minor"/>
      </rPr>
      <t>0.04</t>
    </r>
    <r>
      <rPr>
        <sz val="11"/>
        <color theme="1"/>
        <rFont val="Calibri"/>
        <family val="2"/>
        <scheme val="minor"/>
      </rPr>
      <t>Er</t>
    </r>
    <r>
      <rPr>
        <vertAlign val="subscript"/>
        <sz val="11"/>
        <color theme="1"/>
        <rFont val="Calibri"/>
        <family val="2"/>
        <scheme val="minor"/>
      </rPr>
      <t>0.04</t>
    </r>
    <r>
      <rPr>
        <sz val="11"/>
        <color theme="1"/>
        <rFont val="Calibri"/>
        <family val="2"/>
        <scheme val="minor"/>
      </rPr>
      <t>Sm</t>
    </r>
    <r>
      <rPr>
        <vertAlign val="subscript"/>
        <sz val="11"/>
        <color theme="1"/>
        <rFont val="Calibri"/>
        <family val="2"/>
        <scheme val="minor"/>
      </rPr>
      <t>0.02</t>
    </r>
    <r>
      <rPr>
        <sz val="11"/>
        <color theme="1"/>
        <rFont val="Calibri"/>
        <family val="2"/>
        <scheme val="minor"/>
      </rPr>
      <t>Ho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Pr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Eu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Yb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Tb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Lu</t>
    </r>
    <r>
      <rPr>
        <vertAlign val="subscript"/>
        <sz val="11"/>
        <color theme="1"/>
        <rFont val="Calibri"/>
        <family val="2"/>
        <scheme val="minor"/>
      </rPr>
      <t>0.01</t>
    </r>
    <r>
      <rPr>
        <sz val="11"/>
        <color theme="1"/>
        <rFont val="Calibri"/>
        <family val="2"/>
        <scheme val="minor"/>
      </rPr>
      <t>Ca</t>
    </r>
    <r>
      <rPr>
        <vertAlign val="subscript"/>
        <sz val="11"/>
        <color theme="1"/>
        <rFont val="Calibri"/>
        <family val="2"/>
        <scheme val="minor"/>
      </rPr>
      <t>0.09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Σ=2.00</t>
    </r>
    <r>
      <rPr>
        <sz val="11"/>
        <color theme="1"/>
        <rFont val="Calibri"/>
        <family val="2"/>
        <scheme val="minor"/>
      </rPr>
      <t>(CO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·6H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</si>
</sst>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2" fillId="0" borderId="0" xfId="1" applyFont="1"/>
    <xf numFmtId="0" fontId="1" fillId="2" borderId="0" xfId="1" applyFill="1"/>
    <xf numFmtId="0" fontId="1" fillId="4" borderId="0" xfId="1" applyFill="1"/>
    <xf numFmtId="0" fontId="1" fillId="4" borderId="0" xfId="1" applyFill="1" applyAlignment="1">
      <alignment horizontal="right"/>
    </xf>
    <xf numFmtId="0" fontId="2" fillId="5" borderId="0" xfId="1" applyFont="1" applyFill="1"/>
    <xf numFmtId="0" fontId="1" fillId="5" borderId="0" xfId="1" applyFill="1"/>
    <xf numFmtId="0" fontId="4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2" fontId="0" fillId="0" borderId="1" xfId="0" applyNumberFormat="1" applyFill="1" applyBorder="1"/>
    <xf numFmtId="0" fontId="0" fillId="0" borderId="1" xfId="0" applyFill="1" applyBorder="1"/>
    <xf numFmtId="0" fontId="0" fillId="0" borderId="4" xfId="0" applyFill="1" applyBorder="1"/>
    <xf numFmtId="2" fontId="4" fillId="0" borderId="0" xfId="0" applyNumberFormat="1" applyFont="1"/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right"/>
    </xf>
    <xf numFmtId="164" fontId="0" fillId="0" borderId="1" xfId="0" applyNumberFormat="1" applyBorder="1"/>
    <xf numFmtId="0" fontId="1" fillId="2" borderId="0" xfId="1" applyFont="1" applyFill="1"/>
    <xf numFmtId="2" fontId="0" fillId="0" borderId="0" xfId="0" applyNumberFormat="1"/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topLeftCell="A20" workbookViewId="0">
      <selection activeCell="I36" sqref="I36"/>
    </sheetView>
  </sheetViews>
  <sheetFormatPr defaultRowHeight="15" x14ac:dyDescent="0.25"/>
  <sheetData>
    <row r="1" spans="1:20" x14ac:dyDescent="0.25">
      <c r="A1" s="6" t="s">
        <v>0</v>
      </c>
      <c r="B1" s="7"/>
      <c r="C1" s="7"/>
      <c r="D1" s="7"/>
      <c r="E1" s="1"/>
      <c r="F1" s="1"/>
      <c r="G1" s="1"/>
    </row>
    <row r="2" spans="1:20" x14ac:dyDescent="0.25">
      <c r="C2" t="s">
        <v>1</v>
      </c>
      <c r="T2" t="s">
        <v>32</v>
      </c>
    </row>
    <row r="3" spans="1:20" x14ac:dyDescent="0.25">
      <c r="A3" t="s">
        <v>33</v>
      </c>
      <c r="B3" t="s">
        <v>34</v>
      </c>
      <c r="C3" t="s">
        <v>13</v>
      </c>
      <c r="D3" t="s">
        <v>35</v>
      </c>
      <c r="E3" t="s">
        <v>36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42</v>
      </c>
      <c r="L3" t="s">
        <v>43</v>
      </c>
      <c r="M3" t="s">
        <v>44</v>
      </c>
      <c r="N3" t="s">
        <v>45</v>
      </c>
      <c r="O3" t="s">
        <v>46</v>
      </c>
      <c r="P3" t="s">
        <v>47</v>
      </c>
      <c r="Q3" t="s">
        <v>48</v>
      </c>
      <c r="R3" t="s">
        <v>49</v>
      </c>
      <c r="S3" t="s">
        <v>50</v>
      </c>
      <c r="T3" t="s">
        <v>51</v>
      </c>
    </row>
    <row r="4" spans="1:20" x14ac:dyDescent="0.25">
      <c r="A4">
        <v>1</v>
      </c>
      <c r="B4" t="s">
        <v>54</v>
      </c>
      <c r="C4">
        <v>10.33989</v>
      </c>
      <c r="D4">
        <v>28.956489999999999</v>
      </c>
      <c r="E4">
        <v>1.32924</v>
      </c>
      <c r="F4">
        <v>1.0958650000000001</v>
      </c>
      <c r="G4">
        <v>0.41949700000000001</v>
      </c>
      <c r="H4">
        <v>2.8166E-2</v>
      </c>
      <c r="I4">
        <v>1.4492499999999999</v>
      </c>
      <c r="J4">
        <v>0.44620300000000002</v>
      </c>
      <c r="K4">
        <v>1.8782160000000001</v>
      </c>
      <c r="L4">
        <v>0.11452</v>
      </c>
      <c r="M4">
        <v>1.2175819999999999</v>
      </c>
      <c r="N4">
        <v>0.34329900000000002</v>
      </c>
      <c r="O4">
        <v>0.178457</v>
      </c>
      <c r="P4">
        <v>0.3377</v>
      </c>
      <c r="Q4">
        <v>6.2087000000000003E-2</v>
      </c>
      <c r="R4">
        <v>0.47784199999999999</v>
      </c>
      <c r="S4">
        <v>31.145820000000001</v>
      </c>
      <c r="T4">
        <v>79.820130000000006</v>
      </c>
    </row>
    <row r="5" spans="1:20" x14ac:dyDescent="0.25">
      <c r="A5">
        <v>2</v>
      </c>
      <c r="B5" t="s">
        <v>55</v>
      </c>
      <c r="C5">
        <v>10.8207</v>
      </c>
      <c r="D5">
        <v>29.447929999999999</v>
      </c>
      <c r="E5">
        <v>1.243897</v>
      </c>
      <c r="F5">
        <v>1.4492780000000001</v>
      </c>
      <c r="G5">
        <v>0.44857799999999998</v>
      </c>
      <c r="H5">
        <v>7.7772999999999995E-2</v>
      </c>
      <c r="I5">
        <v>1.2012590000000001</v>
      </c>
      <c r="J5">
        <v>0.19961599999999999</v>
      </c>
      <c r="K5">
        <v>1.813342</v>
      </c>
      <c r="L5">
        <v>0.205203</v>
      </c>
      <c r="M5">
        <v>1.3475569999999999</v>
      </c>
      <c r="N5">
        <v>0.3952</v>
      </c>
      <c r="O5">
        <v>0.24021500000000001</v>
      </c>
      <c r="P5">
        <v>0.42308000000000001</v>
      </c>
      <c r="Q5">
        <v>7.3936000000000002E-2</v>
      </c>
      <c r="R5">
        <v>1.1E-5</v>
      </c>
      <c r="S5">
        <v>31.145820000000001</v>
      </c>
      <c r="T5">
        <v>80.533410000000003</v>
      </c>
    </row>
    <row r="6" spans="1:20" x14ac:dyDescent="0.25">
      <c r="A6">
        <v>3</v>
      </c>
      <c r="B6" t="s">
        <v>56</v>
      </c>
      <c r="C6">
        <v>10.593159999999999</v>
      </c>
      <c r="D6">
        <v>29.41281</v>
      </c>
      <c r="E6">
        <v>1.405</v>
      </c>
      <c r="F6">
        <v>1.151227</v>
      </c>
      <c r="G6">
        <v>0.25306600000000001</v>
      </c>
      <c r="H6">
        <v>3.5888000000000003E-2</v>
      </c>
      <c r="I6">
        <v>1.303248</v>
      </c>
      <c r="J6">
        <v>0.261797</v>
      </c>
      <c r="K6">
        <v>2.0039310000000001</v>
      </c>
      <c r="L6">
        <v>0.15392500000000001</v>
      </c>
      <c r="M6">
        <v>1.1216090000000001</v>
      </c>
      <c r="N6">
        <v>0.44226399999999999</v>
      </c>
      <c r="O6">
        <v>0.27531699999999998</v>
      </c>
      <c r="P6">
        <v>0.48474899999999999</v>
      </c>
      <c r="Q6">
        <v>1.1E-5</v>
      </c>
      <c r="R6">
        <v>0.35191099999999997</v>
      </c>
      <c r="S6">
        <v>31.145820000000001</v>
      </c>
      <c r="T6">
        <v>80.395740000000004</v>
      </c>
    </row>
    <row r="7" spans="1:20" x14ac:dyDescent="0.25">
      <c r="A7">
        <v>4</v>
      </c>
      <c r="B7" t="s">
        <v>57</v>
      </c>
      <c r="C7">
        <v>10.463190000000001</v>
      </c>
      <c r="D7">
        <v>29.410640000000001</v>
      </c>
      <c r="E7">
        <v>1.196145</v>
      </c>
      <c r="F7">
        <v>1.1224160000000001</v>
      </c>
      <c r="G7">
        <v>0.350663</v>
      </c>
      <c r="H7">
        <v>1.2E-5</v>
      </c>
      <c r="I7">
        <v>1.217897</v>
      </c>
      <c r="J7">
        <v>0.26458900000000002</v>
      </c>
      <c r="K7">
        <v>1.902603</v>
      </c>
      <c r="L7">
        <v>0.184666</v>
      </c>
      <c r="M7">
        <v>1.1089370000000001</v>
      </c>
      <c r="N7">
        <v>0.41019</v>
      </c>
      <c r="O7">
        <v>0.25439400000000001</v>
      </c>
      <c r="P7">
        <v>0.441334</v>
      </c>
      <c r="Q7">
        <v>1.1E-5</v>
      </c>
      <c r="R7">
        <v>2.3120999999999999E-2</v>
      </c>
      <c r="S7">
        <v>31.145820000000001</v>
      </c>
      <c r="T7">
        <v>79.496639999999999</v>
      </c>
    </row>
    <row r="8" spans="1:20" x14ac:dyDescent="0.25">
      <c r="A8">
        <v>5</v>
      </c>
      <c r="B8" t="s">
        <v>58</v>
      </c>
      <c r="C8">
        <v>10.417260000000001</v>
      </c>
      <c r="D8">
        <v>28.346869999999999</v>
      </c>
      <c r="E8">
        <v>1.207994</v>
      </c>
      <c r="F8">
        <v>1.152522</v>
      </c>
      <c r="G8">
        <v>0.29618699999999998</v>
      </c>
      <c r="H8">
        <v>5.9569999999999996E-3</v>
      </c>
      <c r="I8">
        <v>1.371324</v>
      </c>
      <c r="J8">
        <v>0.255411</v>
      </c>
      <c r="K8">
        <v>2.1477059999999999</v>
      </c>
      <c r="L8">
        <v>0.194915</v>
      </c>
      <c r="M8">
        <v>1.1297520000000001</v>
      </c>
      <c r="N8">
        <v>0.31817200000000001</v>
      </c>
      <c r="O8">
        <v>0.161241</v>
      </c>
      <c r="P8">
        <v>0.39760600000000001</v>
      </c>
      <c r="Q8">
        <v>0.20283300000000001</v>
      </c>
      <c r="R8">
        <v>5.3364000000000002E-2</v>
      </c>
      <c r="S8">
        <v>31.145820000000001</v>
      </c>
      <c r="T8">
        <v>78.804929999999999</v>
      </c>
    </row>
    <row r="9" spans="1:20" x14ac:dyDescent="0.25">
      <c r="A9">
        <v>6</v>
      </c>
      <c r="B9" t="s">
        <v>59</v>
      </c>
      <c r="C9">
        <v>10.266209999999999</v>
      </c>
      <c r="D9">
        <v>28.778739999999999</v>
      </c>
      <c r="E9">
        <v>1.401716</v>
      </c>
      <c r="F9">
        <v>1.174822</v>
      </c>
      <c r="G9">
        <v>0.49228100000000002</v>
      </c>
      <c r="H9">
        <v>2.3896000000000001E-2</v>
      </c>
      <c r="I9">
        <v>1.417359</v>
      </c>
      <c r="J9">
        <v>0.31133699999999997</v>
      </c>
      <c r="K9">
        <v>2.0031690000000002</v>
      </c>
      <c r="L9">
        <v>0.125218</v>
      </c>
      <c r="M9">
        <v>1.267809</v>
      </c>
      <c r="N9">
        <v>0.28814499999999998</v>
      </c>
      <c r="O9">
        <v>0.17169599999999999</v>
      </c>
      <c r="P9">
        <v>0.40381800000000001</v>
      </c>
      <c r="Q9">
        <v>1.1E-5</v>
      </c>
      <c r="R9">
        <v>0.402028</v>
      </c>
      <c r="S9">
        <v>31.145820000000001</v>
      </c>
      <c r="T9">
        <v>79.674080000000004</v>
      </c>
    </row>
    <row r="10" spans="1:20" x14ac:dyDescent="0.25">
      <c r="A10">
        <v>7</v>
      </c>
      <c r="B10" t="s">
        <v>60</v>
      </c>
      <c r="C10">
        <v>10.43904</v>
      </c>
      <c r="D10">
        <v>28.980979999999999</v>
      </c>
      <c r="E10">
        <v>1.3134250000000001</v>
      </c>
      <c r="F10">
        <v>1.0168539999999999</v>
      </c>
      <c r="G10">
        <v>0.528447</v>
      </c>
      <c r="H10">
        <v>1.2E-5</v>
      </c>
      <c r="I10">
        <v>1.4345829999999999</v>
      </c>
      <c r="J10">
        <v>0.255662</v>
      </c>
      <c r="K10">
        <v>2.1448260000000001</v>
      </c>
      <c r="L10">
        <v>0.105133</v>
      </c>
      <c r="M10">
        <v>1.110757</v>
      </c>
      <c r="N10">
        <v>0.37021500000000002</v>
      </c>
      <c r="O10">
        <v>0.211836</v>
      </c>
      <c r="P10">
        <v>0.51842600000000005</v>
      </c>
      <c r="Q10">
        <v>0.219692</v>
      </c>
      <c r="R10">
        <v>0.56888499999999997</v>
      </c>
      <c r="S10">
        <v>31.145820000000001</v>
      </c>
      <c r="T10">
        <v>80.364590000000007</v>
      </c>
    </row>
    <row r="11" spans="1:20" x14ac:dyDescent="0.25">
      <c r="A11">
        <v>8</v>
      </c>
      <c r="B11" t="s">
        <v>61</v>
      </c>
      <c r="C11">
        <v>9.9731450000000006</v>
      </c>
      <c r="D11">
        <v>28.119420000000002</v>
      </c>
      <c r="E11">
        <v>1.604536</v>
      </c>
      <c r="F11">
        <v>1.137683</v>
      </c>
      <c r="G11">
        <v>0.628583</v>
      </c>
      <c r="H11">
        <v>1.2E-5</v>
      </c>
      <c r="I11">
        <v>1.934733</v>
      </c>
      <c r="J11">
        <v>0.45338699999999998</v>
      </c>
      <c r="K11">
        <v>2.4606219999999999</v>
      </c>
      <c r="L11">
        <v>0.236232</v>
      </c>
      <c r="M11">
        <v>1.210046</v>
      </c>
      <c r="N11">
        <v>0.27578000000000003</v>
      </c>
      <c r="O11">
        <v>0.29247899999999999</v>
      </c>
      <c r="P11">
        <v>0.26692900000000003</v>
      </c>
      <c r="Q11">
        <v>0.14932500000000001</v>
      </c>
      <c r="R11">
        <v>0.10954800000000001</v>
      </c>
      <c r="S11">
        <v>31.145820000000001</v>
      </c>
      <c r="T11">
        <v>79.998279999999994</v>
      </c>
    </row>
    <row r="12" spans="1:20" x14ac:dyDescent="0.25">
      <c r="A12">
        <v>9</v>
      </c>
      <c r="B12" t="s">
        <v>62</v>
      </c>
      <c r="C12">
        <v>9.9776530000000001</v>
      </c>
      <c r="D12">
        <v>28.516020000000001</v>
      </c>
      <c r="E12">
        <v>1.2920400000000001</v>
      </c>
      <c r="F12">
        <v>1.007876</v>
      </c>
      <c r="G12">
        <v>0.46660099999999999</v>
      </c>
      <c r="H12">
        <v>1.2E-5</v>
      </c>
      <c r="I12">
        <v>1.5652790000000001</v>
      </c>
      <c r="J12">
        <v>0.55230199999999996</v>
      </c>
      <c r="K12">
        <v>2.5327769999999998</v>
      </c>
      <c r="L12">
        <v>0.13474900000000001</v>
      </c>
      <c r="M12">
        <v>1.146784</v>
      </c>
      <c r="N12">
        <v>0.255386</v>
      </c>
      <c r="O12">
        <v>0.189357</v>
      </c>
      <c r="P12">
        <v>0.54245399999999999</v>
      </c>
      <c r="Q12">
        <v>7.7547000000000005E-2</v>
      </c>
      <c r="R12">
        <v>0.17289099999999999</v>
      </c>
      <c r="S12">
        <v>31.145820000000001</v>
      </c>
      <c r="T12">
        <v>79.575550000000007</v>
      </c>
    </row>
    <row r="13" spans="1:20" x14ac:dyDescent="0.25">
      <c r="A13">
        <v>10</v>
      </c>
      <c r="B13" t="s">
        <v>63</v>
      </c>
      <c r="C13">
        <v>9.9220349999999993</v>
      </c>
      <c r="D13">
        <v>27.907699999999998</v>
      </c>
      <c r="E13">
        <v>1.618222</v>
      </c>
      <c r="F13">
        <v>1.0432680000000001</v>
      </c>
      <c r="G13">
        <v>0.54152599999999995</v>
      </c>
      <c r="H13">
        <v>1.2E-5</v>
      </c>
      <c r="I13">
        <v>1.847124</v>
      </c>
      <c r="J13">
        <v>0.28623999999999999</v>
      </c>
      <c r="K13">
        <v>2.6551909999999999</v>
      </c>
      <c r="L13">
        <v>0.29415000000000002</v>
      </c>
      <c r="M13">
        <v>1.2642880000000001</v>
      </c>
      <c r="N13">
        <v>0.26951000000000003</v>
      </c>
      <c r="O13">
        <v>0.216698</v>
      </c>
      <c r="P13">
        <v>0.55841799999999997</v>
      </c>
      <c r="Q13">
        <v>1.1E-5</v>
      </c>
      <c r="R13">
        <v>0.25780199999999998</v>
      </c>
      <c r="S13">
        <v>31.145820000000001</v>
      </c>
      <c r="T13">
        <v>79.828019999999995</v>
      </c>
    </row>
    <row r="14" spans="1:20" x14ac:dyDescent="0.25">
      <c r="A14">
        <v>11</v>
      </c>
      <c r="B14" t="s">
        <v>64</v>
      </c>
      <c r="C14">
        <v>10.42576</v>
      </c>
      <c r="D14">
        <v>28.987290000000002</v>
      </c>
      <c r="E14">
        <v>1.346984</v>
      </c>
      <c r="F14">
        <v>1.237579</v>
      </c>
      <c r="G14">
        <v>0.57640999999999998</v>
      </c>
      <c r="H14">
        <v>1.2E-5</v>
      </c>
      <c r="I14">
        <v>1.8006200000000001</v>
      </c>
      <c r="J14">
        <v>0.32323499999999999</v>
      </c>
      <c r="K14">
        <v>1.9639679999999999</v>
      </c>
      <c r="L14">
        <v>0.35576999999999998</v>
      </c>
      <c r="M14">
        <v>1.1947760000000001</v>
      </c>
      <c r="N14">
        <v>0.39967000000000003</v>
      </c>
      <c r="O14">
        <v>6.3147999999999996E-2</v>
      </c>
      <c r="P14">
        <v>0.265158</v>
      </c>
      <c r="Q14">
        <v>1.1E-5</v>
      </c>
      <c r="R14">
        <v>1.1E-5</v>
      </c>
      <c r="S14">
        <v>31.145820000000001</v>
      </c>
      <c r="T14">
        <v>80.086219999999997</v>
      </c>
    </row>
    <row r="15" spans="1:20" x14ac:dyDescent="0.25">
      <c r="A15">
        <v>12</v>
      </c>
      <c r="B15" t="s">
        <v>65</v>
      </c>
      <c r="C15">
        <v>10.461029999999999</v>
      </c>
      <c r="D15">
        <v>29.406269999999999</v>
      </c>
      <c r="E15">
        <v>1.3272759999999999</v>
      </c>
      <c r="F15">
        <v>1.1198360000000001</v>
      </c>
      <c r="G15">
        <v>0.38075999999999999</v>
      </c>
      <c r="H15">
        <v>1.2E-5</v>
      </c>
      <c r="I15">
        <v>1.361542</v>
      </c>
      <c r="J15">
        <v>0.33768700000000001</v>
      </c>
      <c r="K15">
        <v>1.9221170000000001</v>
      </c>
      <c r="L15">
        <v>9.5612000000000003E-2</v>
      </c>
      <c r="M15">
        <v>1.287731</v>
      </c>
      <c r="N15">
        <v>0.29019499999999998</v>
      </c>
      <c r="O15">
        <v>0.15157699999999999</v>
      </c>
      <c r="P15">
        <v>0.45308599999999999</v>
      </c>
      <c r="Q15">
        <v>1.1E-5</v>
      </c>
      <c r="R15">
        <v>0.332146</v>
      </c>
      <c r="S15">
        <v>31.145820000000001</v>
      </c>
      <c r="T15">
        <v>80.072720000000004</v>
      </c>
    </row>
    <row r="16" spans="1:20" x14ac:dyDescent="0.25">
      <c r="A16">
        <v>13</v>
      </c>
      <c r="B16" t="s">
        <v>66</v>
      </c>
      <c r="C16">
        <v>10.27421</v>
      </c>
      <c r="D16">
        <v>29.279229999999998</v>
      </c>
      <c r="E16">
        <v>1.202034</v>
      </c>
      <c r="F16">
        <v>1.1904790000000001</v>
      </c>
      <c r="G16">
        <v>0.55000300000000002</v>
      </c>
      <c r="H16">
        <v>3.9227999999999999E-2</v>
      </c>
      <c r="I16">
        <v>1.465268</v>
      </c>
      <c r="J16">
        <v>0.46264100000000002</v>
      </c>
      <c r="K16">
        <v>2.2216800000000001</v>
      </c>
      <c r="L16">
        <v>0.19273299999999999</v>
      </c>
      <c r="M16">
        <v>1.295329</v>
      </c>
      <c r="N16">
        <v>0.28797499999999998</v>
      </c>
      <c r="O16">
        <v>0.19204199999999999</v>
      </c>
      <c r="P16">
        <v>0.44277699999999998</v>
      </c>
      <c r="Q16">
        <v>2.4414000000000002E-2</v>
      </c>
      <c r="R16">
        <v>8.7120000000000003E-2</v>
      </c>
      <c r="S16">
        <v>31.145820000000001</v>
      </c>
      <c r="T16">
        <v>80.352990000000005</v>
      </c>
    </row>
    <row r="17" spans="1:20" x14ac:dyDescent="0.25">
      <c r="A17">
        <v>14</v>
      </c>
      <c r="B17" t="s">
        <v>67</v>
      </c>
      <c r="C17">
        <v>9.8215070000000004</v>
      </c>
      <c r="D17">
        <v>29.214469999999999</v>
      </c>
      <c r="E17">
        <v>1.4292130000000001</v>
      </c>
      <c r="F17">
        <v>1.1856599999999999</v>
      </c>
      <c r="G17">
        <v>0.68557299999999999</v>
      </c>
      <c r="H17">
        <v>0.111665</v>
      </c>
      <c r="I17">
        <v>1.7273069999999999</v>
      </c>
      <c r="J17">
        <v>0.74456999999999995</v>
      </c>
      <c r="K17">
        <v>2.2206049999999999</v>
      </c>
      <c r="L17">
        <v>8.1651000000000001E-2</v>
      </c>
      <c r="M17">
        <v>1.33918</v>
      </c>
      <c r="N17">
        <v>0.295128</v>
      </c>
      <c r="O17">
        <v>0.19858600000000001</v>
      </c>
      <c r="P17">
        <v>0.53995099999999996</v>
      </c>
      <c r="Q17">
        <v>0.18848200000000001</v>
      </c>
      <c r="R17">
        <v>0.20657600000000001</v>
      </c>
      <c r="S17">
        <v>31.145820000000001</v>
      </c>
      <c r="T17">
        <v>81.135930000000002</v>
      </c>
    </row>
    <row r="18" spans="1:20" x14ac:dyDescent="0.25">
      <c r="A18">
        <v>15</v>
      </c>
      <c r="B18" t="s">
        <v>68</v>
      </c>
      <c r="C18">
        <v>10.42694</v>
      </c>
      <c r="D18">
        <v>29.31831</v>
      </c>
      <c r="E18">
        <v>1.3224100000000001</v>
      </c>
      <c r="F18">
        <v>1.1853590000000001</v>
      </c>
      <c r="G18">
        <v>0.44173899999999999</v>
      </c>
      <c r="H18">
        <v>1.2E-5</v>
      </c>
      <c r="I18">
        <v>1.4727790000000001</v>
      </c>
      <c r="J18">
        <v>0.26699699999999998</v>
      </c>
      <c r="K18">
        <v>2.1016119999999998</v>
      </c>
      <c r="L18">
        <v>0.18697</v>
      </c>
      <c r="M18">
        <v>1.188836</v>
      </c>
      <c r="N18">
        <v>0.260542</v>
      </c>
      <c r="O18">
        <v>0.26045800000000002</v>
      </c>
      <c r="P18">
        <v>0.43325399999999997</v>
      </c>
      <c r="Q18">
        <v>0.13772699999999999</v>
      </c>
      <c r="R18">
        <v>0.50485100000000005</v>
      </c>
      <c r="S18">
        <v>31.145820000000001</v>
      </c>
      <c r="T18">
        <v>80.654619999999994</v>
      </c>
    </row>
    <row r="19" spans="1:20" x14ac:dyDescent="0.25">
      <c r="C19" t="s">
        <v>13</v>
      </c>
      <c r="D19" t="s">
        <v>35</v>
      </c>
      <c r="E19" t="s">
        <v>36</v>
      </c>
      <c r="F19" t="s">
        <v>37</v>
      </c>
      <c r="G19" t="s">
        <v>38</v>
      </c>
      <c r="H19" t="s">
        <v>39</v>
      </c>
      <c r="I19" t="s">
        <v>40</v>
      </c>
      <c r="J19" t="s">
        <v>41</v>
      </c>
      <c r="K19" t="s">
        <v>42</v>
      </c>
      <c r="L19" t="s">
        <v>43</v>
      </c>
      <c r="M19" t="s">
        <v>44</v>
      </c>
      <c r="N19" t="s">
        <v>45</v>
      </c>
      <c r="O19" t="s">
        <v>46</v>
      </c>
      <c r="P19" t="s">
        <v>47</v>
      </c>
      <c r="Q19" t="s">
        <v>48</v>
      </c>
      <c r="R19" t="s">
        <v>49</v>
      </c>
      <c r="S19" t="s">
        <v>50</v>
      </c>
      <c r="T19" t="s">
        <v>51</v>
      </c>
    </row>
    <row r="20" spans="1:20" x14ac:dyDescent="0.25">
      <c r="A20" s="2"/>
      <c r="B20" s="1" t="s">
        <v>52</v>
      </c>
      <c r="C20" s="1">
        <f>AVERAGE(C4:C18)</f>
        <v>10.308115333333332</v>
      </c>
      <c r="D20" s="1">
        <f t="shared" ref="D20:T20" si="0">AVERAGE(D4:D18)</f>
        <v>28.938877999999995</v>
      </c>
      <c r="E20" s="1">
        <f t="shared" si="0"/>
        <v>1.3493421333333335</v>
      </c>
      <c r="F20" s="1">
        <f t="shared" si="0"/>
        <v>1.1513816000000001</v>
      </c>
      <c r="G20" s="1">
        <f t="shared" si="0"/>
        <v>0.47066093333333325</v>
      </c>
      <c r="H20" s="1">
        <f t="shared" si="0"/>
        <v>2.1511266666666674E-2</v>
      </c>
      <c r="I20" s="1">
        <f t="shared" si="0"/>
        <v>1.504638133333333</v>
      </c>
      <c r="J20" s="1">
        <f t="shared" si="0"/>
        <v>0.36144493333333327</v>
      </c>
      <c r="K20" s="1">
        <f t="shared" si="0"/>
        <v>2.1314909999999996</v>
      </c>
      <c r="L20" s="1">
        <f t="shared" si="0"/>
        <v>0.17742980000000003</v>
      </c>
      <c r="M20" s="1">
        <f t="shared" si="0"/>
        <v>1.2153982000000001</v>
      </c>
      <c r="N20" s="1">
        <f t="shared" si="0"/>
        <v>0.3267780666666667</v>
      </c>
      <c r="O20" s="1">
        <f t="shared" si="0"/>
        <v>0.2038334</v>
      </c>
      <c r="P20" s="1">
        <f t="shared" si="0"/>
        <v>0.43391599999999997</v>
      </c>
      <c r="Q20" s="1">
        <f t="shared" si="0"/>
        <v>7.5740600000000005E-2</v>
      </c>
      <c r="R20" s="1">
        <f t="shared" si="0"/>
        <v>0.23654046666666667</v>
      </c>
      <c r="S20" s="1">
        <f t="shared" si="0"/>
        <v>31.145820000000011</v>
      </c>
      <c r="T20" s="1">
        <f t="shared" si="0"/>
        <v>80.052923333333339</v>
      </c>
    </row>
    <row r="21" spans="1:20" x14ac:dyDescent="0.25">
      <c r="A21" s="2"/>
      <c r="B21" s="1" t="s">
        <v>53</v>
      </c>
      <c r="C21" s="1">
        <f>STDEV(C4:C18)</f>
        <v>0.27511158456697599</v>
      </c>
      <c r="D21" s="1">
        <f t="shared" ref="D21:T21" si="1">STDEV(D4:D18)</f>
        <v>0.50389282633455756</v>
      </c>
      <c r="E21" s="1">
        <f t="shared" si="1"/>
        <v>0.12875862577477876</v>
      </c>
      <c r="F21" s="1">
        <f t="shared" si="1"/>
        <v>0.10558174593568992</v>
      </c>
      <c r="G21" s="1">
        <f t="shared" si="1"/>
        <v>0.12001841352444163</v>
      </c>
      <c r="H21" s="1">
        <f t="shared" si="1"/>
        <v>3.359773243935766E-2</v>
      </c>
      <c r="I21" s="1">
        <f t="shared" si="1"/>
        <v>0.22588981460813326</v>
      </c>
      <c r="J21" s="1">
        <f t="shared" si="1"/>
        <v>0.14543854902646627</v>
      </c>
      <c r="K21" s="1">
        <f t="shared" si="1"/>
        <v>0.25120061246286063</v>
      </c>
      <c r="L21" s="1">
        <f t="shared" si="1"/>
        <v>7.5825730210039605E-2</v>
      </c>
      <c r="M21" s="1">
        <f t="shared" si="1"/>
        <v>8.1868167631346689E-2</v>
      </c>
      <c r="N21" s="1">
        <f t="shared" si="1"/>
        <v>6.1659106851956184E-2</v>
      </c>
      <c r="O21" s="1">
        <f t="shared" si="1"/>
        <v>5.7739541854286196E-2</v>
      </c>
      <c r="P21" s="1">
        <f t="shared" si="1"/>
        <v>9.1306092677323952E-2</v>
      </c>
      <c r="Q21" s="1">
        <f t="shared" si="1"/>
        <v>8.2842052339548958E-2</v>
      </c>
      <c r="R21" s="1">
        <f t="shared" si="1"/>
        <v>0.19371469554692561</v>
      </c>
      <c r="S21" s="1">
        <f t="shared" si="1"/>
        <v>1.1032224083751152E-14</v>
      </c>
      <c r="T21" s="1">
        <f t="shared" si="1"/>
        <v>0.56176481676265677</v>
      </c>
    </row>
    <row r="22" spans="1:20" x14ac:dyDescent="0.25">
      <c r="A22" s="2"/>
      <c r="B22" s="1"/>
      <c r="C22" s="1"/>
      <c r="D22" s="1"/>
      <c r="E22" s="1"/>
      <c r="F22" s="1"/>
      <c r="G22" s="1"/>
    </row>
    <row r="23" spans="1:20" ht="18" x14ac:dyDescent="0.35">
      <c r="A23" s="23" t="s">
        <v>69</v>
      </c>
      <c r="B23" s="3"/>
      <c r="C23" s="3"/>
      <c r="D23" s="3"/>
      <c r="E23" s="1"/>
      <c r="F23" t="s">
        <v>70</v>
      </c>
      <c r="G23" s="1"/>
    </row>
    <row r="25" spans="1:20" ht="18.75" thickBot="1" x14ac:dyDescent="0.4">
      <c r="A25" s="12" t="s">
        <v>1</v>
      </c>
      <c r="B25" s="12" t="s">
        <v>2</v>
      </c>
      <c r="C25" s="12" t="s">
        <v>3</v>
      </c>
      <c r="D25" s="12" t="s">
        <v>4</v>
      </c>
      <c r="E25" s="12" t="s">
        <v>5</v>
      </c>
      <c r="F25" s="12" t="s">
        <v>6</v>
      </c>
      <c r="G25" s="12" t="s">
        <v>7</v>
      </c>
      <c r="J25" t="s">
        <v>70</v>
      </c>
    </row>
    <row r="26" spans="1:20" ht="15.75" x14ac:dyDescent="0.3">
      <c r="A26" s="8" t="s">
        <v>20</v>
      </c>
      <c r="B26" s="10">
        <f>D20</f>
        <v>28.938877999999995</v>
      </c>
      <c r="C26" s="10">
        <v>227.8082</v>
      </c>
      <c r="D26" s="9">
        <f t="shared" ref="D26:D44" si="2">B26/C26</f>
        <v>0.12703176619630019</v>
      </c>
      <c r="E26" s="9">
        <f t="shared" ref="E26:E39" si="3">D26*3</f>
        <v>0.38109529858890057</v>
      </c>
      <c r="F26" s="11">
        <f t="shared" ref="F26:F33" si="4">E26*$D$52</f>
        <v>2.3549080280993673</v>
      </c>
      <c r="G26" s="10">
        <f t="shared" ref="G26:G39" si="5">F26*2/3</f>
        <v>1.5699386853995783</v>
      </c>
      <c r="H26" s="1"/>
    </row>
    <row r="27" spans="1:20" ht="15.75" x14ac:dyDescent="0.3">
      <c r="A27" s="8" t="s">
        <v>21</v>
      </c>
      <c r="B27" s="10">
        <f>F20</f>
        <v>1.1513816000000001</v>
      </c>
      <c r="C27" s="10">
        <v>325.81819999999999</v>
      </c>
      <c r="D27" s="9">
        <f t="shared" si="2"/>
        <v>3.5338160974432986E-3</v>
      </c>
      <c r="E27" s="9">
        <f t="shared" si="3"/>
        <v>1.0601448292329896E-2</v>
      </c>
      <c r="F27" s="11">
        <f t="shared" si="4"/>
        <v>6.5509692157128915E-2</v>
      </c>
      <c r="G27" s="10">
        <f t="shared" si="5"/>
        <v>4.3673128104752608E-2</v>
      </c>
      <c r="H27" s="1"/>
      <c r="J27" t="s">
        <v>71</v>
      </c>
      <c r="K27" s="24">
        <f>G41</f>
        <v>1.1358255224885703</v>
      </c>
    </row>
    <row r="28" spans="1:20" ht="15.75" x14ac:dyDescent="0.3">
      <c r="A28" s="8" t="s">
        <v>8</v>
      </c>
      <c r="B28" s="10">
        <f>H20</f>
        <v>2.1511266666666674E-2</v>
      </c>
      <c r="C28" s="10">
        <v>328.23820000000001</v>
      </c>
      <c r="D28" s="9">
        <f t="shared" si="2"/>
        <v>6.5535536895665013E-5</v>
      </c>
      <c r="E28" s="9">
        <f t="shared" si="3"/>
        <v>1.9660661068699505E-4</v>
      </c>
      <c r="F28" s="11">
        <f t="shared" si="4"/>
        <v>1.21489424718318E-3</v>
      </c>
      <c r="G28" s="10">
        <f t="shared" si="5"/>
        <v>8.0992949812211997E-4</v>
      </c>
      <c r="H28" s="1"/>
      <c r="J28" t="s">
        <v>72</v>
      </c>
      <c r="K28" s="24">
        <f>SUM(G26:G40)</f>
        <v>1.9055371672792258</v>
      </c>
    </row>
    <row r="29" spans="1:20" ht="15.75" x14ac:dyDescent="0.3">
      <c r="A29" s="8" t="s">
        <v>9</v>
      </c>
      <c r="B29" s="10">
        <f>J20</f>
        <v>0.36144493333333327</v>
      </c>
      <c r="C29" s="10">
        <v>329.81220000000002</v>
      </c>
      <c r="D29" s="9">
        <f t="shared" si="2"/>
        <v>1.095911349954105E-3</v>
      </c>
      <c r="E29" s="9">
        <f t="shared" si="3"/>
        <v>3.2877340498623149E-3</v>
      </c>
      <c r="F29" s="11">
        <f t="shared" si="4"/>
        <v>2.0315945478582995E-2</v>
      </c>
      <c r="G29" s="10">
        <f t="shared" si="5"/>
        <v>1.3543963652388663E-2</v>
      </c>
      <c r="H29" s="1"/>
    </row>
    <row r="30" spans="1:20" ht="15.75" x14ac:dyDescent="0.3">
      <c r="A30" s="8" t="s">
        <v>22</v>
      </c>
      <c r="B30" s="10">
        <f>K20</f>
        <v>2.1314909999999996</v>
      </c>
      <c r="C30" s="10">
        <v>336.47820000000002</v>
      </c>
      <c r="D30" s="9">
        <f t="shared" si="2"/>
        <v>6.3347075679791422E-3</v>
      </c>
      <c r="E30" s="9">
        <f t="shared" si="3"/>
        <v>1.9004122703937427E-2</v>
      </c>
      <c r="F30" s="11">
        <f t="shared" si="4"/>
        <v>0.11743246712356882</v>
      </c>
      <c r="G30" s="10">
        <f t="shared" si="5"/>
        <v>7.8288311415712547E-2</v>
      </c>
      <c r="H30" s="1"/>
      <c r="J30" t="s">
        <v>73</v>
      </c>
    </row>
    <row r="31" spans="1:20" ht="15.75" x14ac:dyDescent="0.3">
      <c r="A31" s="8" t="s">
        <v>10</v>
      </c>
      <c r="B31" s="10">
        <f>G20</f>
        <v>0.47066093333333325</v>
      </c>
      <c r="C31" s="10">
        <v>348.69819999999999</v>
      </c>
      <c r="D31" s="9">
        <f t="shared" si="2"/>
        <v>1.3497658815942648E-3</v>
      </c>
      <c r="E31" s="9">
        <f t="shared" si="3"/>
        <v>4.0492976447827943E-3</v>
      </c>
      <c r="F31" s="11">
        <f t="shared" si="4"/>
        <v>2.5021887090109045E-2</v>
      </c>
      <c r="G31" s="10">
        <f t="shared" si="5"/>
        <v>1.6681258060072698E-2</v>
      </c>
      <c r="H31" s="1"/>
    </row>
    <row r="32" spans="1:20" ht="18" x14ac:dyDescent="0.3">
      <c r="A32" s="8" t="s">
        <v>11</v>
      </c>
      <c r="B32" s="10">
        <f>L20</f>
        <v>0.17742980000000003</v>
      </c>
      <c r="C32" s="10">
        <f>(151.96*2)+(15.9999*3)</f>
        <v>351.91970000000003</v>
      </c>
      <c r="D32" s="9">
        <f>B32/C32</f>
        <v>5.0417694718425828E-4</v>
      </c>
      <c r="E32" s="9">
        <f>D32*3</f>
        <v>1.5125308415527747E-3</v>
      </c>
      <c r="F32" s="11">
        <f t="shared" si="4"/>
        <v>9.3464050454288693E-3</v>
      </c>
      <c r="G32" s="10">
        <f>F32*2/3</f>
        <v>6.2309366969525793E-3</v>
      </c>
      <c r="H32" s="1"/>
      <c r="J32" s="25" t="s">
        <v>74</v>
      </c>
    </row>
    <row r="33" spans="1:8" ht="15.75" x14ac:dyDescent="0.3">
      <c r="A33" s="8" t="s">
        <v>12</v>
      </c>
      <c r="B33" s="10">
        <f>I20</f>
        <v>1.504638133333333</v>
      </c>
      <c r="C33" s="10">
        <v>362.4982</v>
      </c>
      <c r="D33" s="9">
        <f t="shared" si="2"/>
        <v>4.1507464956607593E-3</v>
      </c>
      <c r="E33" s="9">
        <f t="shared" si="3"/>
        <v>1.2452239486982278E-2</v>
      </c>
      <c r="F33" s="11">
        <f t="shared" si="4"/>
        <v>7.6946314594510651E-2</v>
      </c>
      <c r="G33" s="10">
        <f t="shared" si="5"/>
        <v>5.1297543063007101E-2</v>
      </c>
      <c r="H33" s="1"/>
    </row>
    <row r="34" spans="1:8" ht="15.75" x14ac:dyDescent="0.3">
      <c r="A34" s="8" t="s">
        <v>25</v>
      </c>
      <c r="B34" s="9">
        <f>O20</f>
        <v>0.2038334</v>
      </c>
      <c r="C34" s="10">
        <f>(15.999*3)+(2*158.93)</f>
        <v>365.85700000000003</v>
      </c>
      <c r="D34" s="9">
        <f t="shared" si="2"/>
        <v>5.5713953812555172E-4</v>
      </c>
      <c r="E34" s="9">
        <f t="shared" si="3"/>
        <v>1.6714186143766551E-3</v>
      </c>
      <c r="F34" s="11">
        <f t="shared" ref="F34:F44" si="6">E34*$D$52</f>
        <v>1.0328222698848437E-2</v>
      </c>
      <c r="G34" s="22">
        <f t="shared" si="5"/>
        <v>6.8854817992322912E-3</v>
      </c>
      <c r="H34" s="1"/>
    </row>
    <row r="35" spans="1:8" ht="15.75" x14ac:dyDescent="0.3">
      <c r="A35" s="8" t="s">
        <v>26</v>
      </c>
      <c r="B35" s="9">
        <f>E20</f>
        <v>1.3493421333333335</v>
      </c>
      <c r="C35" s="10">
        <f>(15.999*3)+(2*162.5)</f>
        <v>372.99700000000001</v>
      </c>
      <c r="D35" s="9">
        <f t="shared" si="2"/>
        <v>3.6175683271804692E-3</v>
      </c>
      <c r="E35" s="9">
        <f t="shared" si="3"/>
        <v>1.0852704981541408E-2</v>
      </c>
      <c r="F35" s="11">
        <f t="shared" si="6"/>
        <v>6.7062286473376642E-2</v>
      </c>
      <c r="G35" s="22">
        <f t="shared" si="5"/>
        <v>4.4708190982251095E-2</v>
      </c>
      <c r="H35" s="1"/>
    </row>
    <row r="36" spans="1:8" ht="15.75" x14ac:dyDescent="0.3">
      <c r="A36" s="8" t="s">
        <v>27</v>
      </c>
      <c r="B36" s="9">
        <f>P20</f>
        <v>0.43391599999999997</v>
      </c>
      <c r="C36" s="10">
        <f>(15.999*3)+(2*164.93)</f>
        <v>377.85700000000003</v>
      </c>
      <c r="D36" s="9">
        <f t="shared" si="2"/>
        <v>1.1483603585483396E-3</v>
      </c>
      <c r="E36" s="9">
        <f t="shared" si="3"/>
        <v>3.4450810756450189E-3</v>
      </c>
      <c r="F36" s="11">
        <f t="shared" si="6"/>
        <v>2.1288242370161706E-2</v>
      </c>
      <c r="G36" s="22">
        <f t="shared" si="5"/>
        <v>1.4192161580107804E-2</v>
      </c>
      <c r="H36" s="1"/>
    </row>
    <row r="37" spans="1:8" ht="15.75" x14ac:dyDescent="0.3">
      <c r="A37" s="8" t="s">
        <v>28</v>
      </c>
      <c r="B37" s="9">
        <f>M20</f>
        <v>1.2153982000000001</v>
      </c>
      <c r="C37" s="10">
        <f>(15.999*3)+(2*167.26)</f>
        <v>382.517</v>
      </c>
      <c r="D37" s="9">
        <f t="shared" si="2"/>
        <v>3.1773704175239274E-3</v>
      </c>
      <c r="E37" s="9">
        <f t="shared" si="3"/>
        <v>9.5321112525717823E-3</v>
      </c>
      <c r="F37" s="11">
        <f t="shared" si="6"/>
        <v>5.8901921373824537E-2</v>
      </c>
      <c r="G37" s="22">
        <f t="shared" si="5"/>
        <v>3.9267947582549693E-2</v>
      </c>
      <c r="H37" s="1"/>
    </row>
    <row r="38" spans="1:8" ht="15.75" x14ac:dyDescent="0.3">
      <c r="A38" s="8" t="s">
        <v>29</v>
      </c>
      <c r="B38" s="9">
        <f>Q20</f>
        <v>7.5740600000000005E-2</v>
      </c>
      <c r="C38" s="10">
        <f>(15.999*3)+(2*168.93)</f>
        <v>385.85700000000003</v>
      </c>
      <c r="D38" s="9">
        <f t="shared" si="2"/>
        <v>1.9629189051902649E-4</v>
      </c>
      <c r="E38" s="9">
        <f t="shared" si="3"/>
        <v>5.8887567155707947E-4</v>
      </c>
      <c r="F38" s="11">
        <f t="shared" si="6"/>
        <v>3.6388484760555952E-3</v>
      </c>
      <c r="G38" s="22">
        <f t="shared" si="5"/>
        <v>2.4258989840370633E-3</v>
      </c>
      <c r="H38" s="1"/>
    </row>
    <row r="39" spans="1:8" ht="15.75" x14ac:dyDescent="0.3">
      <c r="A39" s="8" t="s">
        <v>30</v>
      </c>
      <c r="B39" s="9">
        <f>N20</f>
        <v>0.3267780666666667</v>
      </c>
      <c r="C39" s="10">
        <f>(15.999*3)+(2*173.05)</f>
        <v>394.09700000000004</v>
      </c>
      <c r="D39" s="9">
        <f t="shared" si="2"/>
        <v>8.2918181733600271E-4</v>
      </c>
      <c r="E39" s="9">
        <f t="shared" si="3"/>
        <v>2.4875454520080081E-3</v>
      </c>
      <c r="F39" s="11">
        <f t="shared" si="6"/>
        <v>1.5371327793562923E-2</v>
      </c>
      <c r="G39" s="22">
        <f t="shared" si="5"/>
        <v>1.0247551862375281E-2</v>
      </c>
      <c r="H39" s="1"/>
    </row>
    <row r="40" spans="1:8" ht="15.75" x14ac:dyDescent="0.3">
      <c r="A40" s="8" t="s">
        <v>31</v>
      </c>
      <c r="B40" s="9">
        <f>R20</f>
        <v>0.23654046666666667</v>
      </c>
      <c r="C40" s="10">
        <f>(15.999*3)+(2*174.97)</f>
        <v>397.93700000000001</v>
      </c>
      <c r="D40" s="9">
        <f>B40/C40</f>
        <v>5.9441687168236849E-4</v>
      </c>
      <c r="E40" s="9">
        <f>D40*3</f>
        <v>1.7832506150471054E-3</v>
      </c>
      <c r="F40" s="11">
        <f t="shared" si="6"/>
        <v>1.1019267897129264E-2</v>
      </c>
      <c r="G40" s="22">
        <f>F40*2/3</f>
        <v>7.3461785980861762E-3</v>
      </c>
      <c r="H40" s="1"/>
    </row>
    <row r="41" spans="1:8" x14ac:dyDescent="0.25">
      <c r="A41" s="9" t="s">
        <v>13</v>
      </c>
      <c r="B41" s="10">
        <f>C20</f>
        <v>10.308115333333332</v>
      </c>
      <c r="C41" s="13">
        <v>56.08</v>
      </c>
      <c r="D41" s="9">
        <f t="shared" si="2"/>
        <v>0.18381090109367568</v>
      </c>
      <c r="E41" s="9">
        <f t="shared" ref="E41:E43" si="7">D41*1</f>
        <v>0.18381090109367568</v>
      </c>
      <c r="F41" s="11">
        <f t="shared" si="6"/>
        <v>1.1358255224885703</v>
      </c>
      <c r="G41" s="10">
        <f t="shared" ref="G41" si="8">F41</f>
        <v>1.1358255224885703</v>
      </c>
      <c r="H41" s="1"/>
    </row>
    <row r="42" spans="1:8" ht="15.75" x14ac:dyDescent="0.3">
      <c r="A42" s="9" t="s">
        <v>23</v>
      </c>
      <c r="B42" s="10">
        <v>17.5</v>
      </c>
      <c r="C42" s="13">
        <v>18.015000000000001</v>
      </c>
      <c r="D42" s="9">
        <f t="shared" si="2"/>
        <v>0.97141271162919784</v>
      </c>
      <c r="E42" s="9">
        <f t="shared" si="7"/>
        <v>0.97141271162919784</v>
      </c>
      <c r="F42" s="11">
        <f t="shared" si="6"/>
        <v>6.0026654794318679</v>
      </c>
      <c r="G42" s="10">
        <f t="shared" ref="G42" si="9">2*F42</f>
        <v>12.005330958863736</v>
      </c>
    </row>
    <row r="43" spans="1:8" ht="15.75" x14ac:dyDescent="0.3">
      <c r="A43" s="8" t="s">
        <v>24</v>
      </c>
      <c r="B43" s="10">
        <v>0</v>
      </c>
      <c r="C43" s="13"/>
      <c r="D43" s="9"/>
      <c r="E43" s="9">
        <f t="shared" si="7"/>
        <v>0</v>
      </c>
      <c r="F43" s="11">
        <f t="shared" si="6"/>
        <v>0</v>
      </c>
      <c r="G43" s="10"/>
    </row>
    <row r="44" spans="1:8" ht="15.75" x14ac:dyDescent="0.3">
      <c r="A44" s="9" t="s">
        <v>14</v>
      </c>
      <c r="B44" s="13">
        <v>28.5</v>
      </c>
      <c r="C44" s="13">
        <v>44.01</v>
      </c>
      <c r="D44" s="14">
        <f t="shared" si="2"/>
        <v>0.64758009543285622</v>
      </c>
      <c r="E44" s="14">
        <f>D44*2</f>
        <v>1.2951601908657124</v>
      </c>
      <c r="F44" s="11">
        <f t="shared" si="6"/>
        <v>8.0032032471607248</v>
      </c>
      <c r="G44" s="10">
        <f>F44/2</f>
        <v>4.0016016235803624</v>
      </c>
    </row>
    <row r="45" spans="1:8" x14ac:dyDescent="0.25">
      <c r="A45" s="15" t="s">
        <v>15</v>
      </c>
      <c r="B45" s="16">
        <f>SUM(B26:B44)</f>
        <v>94.90709986666667</v>
      </c>
      <c r="E45">
        <f>SUM(E26:E44)</f>
        <v>2.9129440694703677</v>
      </c>
    </row>
    <row r="47" spans="1:8" x14ac:dyDescent="0.25">
      <c r="E47" s="17" t="s">
        <v>16</v>
      </c>
      <c r="F47" s="18"/>
      <c r="G47" s="19">
        <v>18</v>
      </c>
    </row>
    <row r="51" spans="1:7" x14ac:dyDescent="0.25">
      <c r="C51" s="20" t="s">
        <v>17</v>
      </c>
      <c r="D51" s="20"/>
      <c r="E51" s="20"/>
      <c r="F51" s="20"/>
    </row>
    <row r="52" spans="1:7" x14ac:dyDescent="0.25">
      <c r="C52" s="21" t="s">
        <v>18</v>
      </c>
      <c r="D52" s="20">
        <f>G47/E45</f>
        <v>6.1793153492551491</v>
      </c>
      <c r="E52" s="20"/>
      <c r="F52" s="20"/>
    </row>
    <row r="53" spans="1:7" x14ac:dyDescent="0.25">
      <c r="C53" s="20"/>
      <c r="D53" s="20"/>
      <c r="E53" s="20"/>
      <c r="F53" s="20"/>
    </row>
    <row r="54" spans="1:7" x14ac:dyDescent="0.25">
      <c r="C54" s="20" t="s">
        <v>19</v>
      </c>
      <c r="D54" s="20"/>
      <c r="E54" s="20"/>
      <c r="F54" s="20"/>
    </row>
    <row r="58" spans="1:7" x14ac:dyDescent="0.25">
      <c r="A58" s="1"/>
      <c r="B58" s="1"/>
      <c r="C58" s="4" t="s">
        <v>17</v>
      </c>
      <c r="D58" s="4"/>
      <c r="E58" s="4"/>
      <c r="F58" s="4"/>
      <c r="G58" s="1"/>
    </row>
    <row r="59" spans="1:7" x14ac:dyDescent="0.25">
      <c r="A59" s="1"/>
      <c r="B59" s="1"/>
      <c r="C59" s="5" t="s">
        <v>18</v>
      </c>
      <c r="D59" s="4">
        <v>8.3745448412082037</v>
      </c>
      <c r="E59" s="4"/>
      <c r="F59" s="4"/>
      <c r="G59" s="1"/>
    </row>
    <row r="60" spans="1:7" x14ac:dyDescent="0.25">
      <c r="A60" s="1"/>
      <c r="B60" s="1"/>
      <c r="C60" s="4"/>
      <c r="D60" s="4"/>
      <c r="E60" s="4"/>
      <c r="F60" s="4"/>
      <c r="G60" s="1"/>
    </row>
    <row r="61" spans="1:7" x14ac:dyDescent="0.25">
      <c r="A61" s="1"/>
      <c r="B61" s="1"/>
      <c r="C61" s="4" t="s">
        <v>19</v>
      </c>
      <c r="D61" s="4"/>
      <c r="E61" s="4"/>
      <c r="F61" s="4"/>
      <c r="G6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Shaunnamm</dc:creator>
  <cp:lastModifiedBy>Shaunnamm</cp:lastModifiedBy>
  <dcterms:created xsi:type="dcterms:W3CDTF">2012-08-17T18:55:28Z</dcterms:created>
  <dcterms:modified xsi:type="dcterms:W3CDTF">2012-09-14T08:45:38Z</dcterms:modified>
</cp:coreProperties>
</file>