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1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<sst xmlns="http://schemas.openxmlformats.org/spreadsheetml/2006/main" count="66" uniqueCount="54">
  <si>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Oxide</t>
  </si>
  <si>
    <t xml:space="preserve"> </t>
  </si>
  <si>
    <t>Na2O</t>
  </si>
  <si>
    <t>MgO</t>
  </si>
  <si>
    <t>K2O</t>
  </si>
  <si>
    <t>SiO2</t>
  </si>
  <si>
    <t>CuO</t>
  </si>
  <si>
    <t>Total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</si>
  <si>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</si>
  <si>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</si>
  <si>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</si>
  <si>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</si>
  <si>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</si>
  <si>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</si>
  <si>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</si>
  <si>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</si>
  <si>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</si>
  <si>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</si>
  <si>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</si>
  <si>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</si>
  <si>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O+</t>
    </r>
  </si>
  <si>
    <t>Total:</t>
  </si>
  <si>
    <t>Enter Oxygens in formula:</t>
  </si>
  <si>
    <t>Oxygen Factor Calculation:</t>
  </si>
  <si>
    <t>F=</t>
  </si>
  <si>
    <t>F is factor for anion proportion calculation</t>
  </si>
  <si>
    <t>Ideal Chemistry:</t>
  </si>
  <si>
    <t>Measured Chemistry:</t>
  </si>
  <si>
    <t xml:space="preserve">Standard Name :   </t>
  </si>
  <si>
    <t xml:space="preserve"> Na On albite-Cr </t>
  </si>
  <si>
    <t xml:space="preserve"> Mg, Si On diopside </t>
  </si>
  <si>
    <t xml:space="preserve"> K  On kspar-OR1 </t>
  </si>
  <si>
    <t xml:space="preserve"> Cu On chalcopy </t>
  </si>
  <si>
    <t xml:space="preserve"> Sr On SrTiO3 </t>
  </si>
  <si>
    <t xml:space="preserve"> Ba On NBS_K458 </t>
  </si>
  <si>
    <t xml:space="preserve">Column Conditions :  Cond 1 : 15keV 20nA  </t>
  </si>
  <si>
    <t xml:space="preserve">Beam Size :  &lt;1 µm </t>
  </si>
  <si>
    <t>Sample #</t>
  </si>
  <si>
    <t>1/1</t>
  </si>
  <si>
    <t>2/1</t>
  </si>
  <si>
    <t>5/1</t>
  </si>
  <si>
    <t>6/1</t>
  </si>
  <si>
    <t>7/1</t>
  </si>
  <si>
    <t>8/1</t>
  </si>
  <si>
    <t>9/1</t>
  </si>
  <si>
    <t>10/1</t>
  </si>
  <si>
    <r>
      <t>Li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</si>
  <si>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r>
      <t>K(LiCu)Cu6</t>
    </r>
    <r>
      <rPr>
        <b/>
        <sz val="14"/>
        <color indexed="8"/>
        <rFont val="Calibri"/>
        <family val="2"/>
      </rPr>
      <t>Si</t>
    </r>
    <r>
      <rPr>
        <b/>
        <vertAlign val="subscript"/>
        <sz val="14"/>
        <color indexed="8"/>
        <rFont val="Calibri"/>
        <family val="2"/>
      </rPr>
      <t>8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22</t>
    </r>
    <r>
      <rPr>
        <b/>
        <sz val="14"/>
        <color indexed="8"/>
        <rFont val="Calibri"/>
        <family val="2"/>
      </rPr>
      <t>(OH)</t>
    </r>
    <r>
      <rPr>
        <b/>
        <vertAlign val="subscript"/>
        <sz val="14"/>
        <color indexed="8"/>
        <rFont val="Calibri"/>
        <family val="2"/>
      </rPr>
      <t>4</t>
    </r>
  </si>
  <si>
    <r>
      <t>(Water and Li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 added for charge balance and to bring analytical total near 100%)</t>
    </r>
  </si>
  <si>
    <t>BaO</t>
  </si>
  <si>
    <t>MnO</t>
  </si>
  <si>
    <r>
      <t>Cu</t>
    </r>
    <r>
      <rPr>
        <sz val="10"/>
        <rFont val="Arial"/>
        <family val="2"/>
      </rPr>
      <t>O</t>
    </r>
  </si>
  <si>
    <t>R120057 Lavinskyite</t>
  </si>
  <si>
    <r>
      <t>(K</t>
    </r>
    <r>
      <rPr>
        <b/>
        <vertAlign val="subscript"/>
        <sz val="14"/>
        <color indexed="8"/>
        <rFont val="Arial"/>
        <family val="2"/>
      </rPr>
      <t>0.99</t>
    </r>
    <r>
      <rPr>
        <b/>
        <sz val="14"/>
        <color indexed="8"/>
        <rFont val="Arial"/>
        <family val="2"/>
      </rPr>
      <t>Ba</t>
    </r>
    <r>
      <rPr>
        <b/>
        <vertAlign val="subscript"/>
        <sz val="14"/>
        <color indexed="8"/>
        <rFont val="Arial"/>
        <family val="2"/>
      </rPr>
      <t>0.01</t>
    </r>
    <r>
      <rPr>
        <b/>
        <sz val="14"/>
        <color indexed="8"/>
        <rFont val="Arial"/>
        <family val="2"/>
      </rPr>
      <t>)</t>
    </r>
    <r>
      <rPr>
        <b/>
        <vertAlign val="subscript"/>
        <sz val="14"/>
        <color indexed="8"/>
        <rFont val="Arial"/>
        <family val="2"/>
      </rPr>
      <t>Σ=1.00</t>
    </r>
    <r>
      <rPr>
        <b/>
        <sz val="14"/>
        <color indexed="8"/>
        <rFont val="Arial"/>
        <family val="2"/>
      </rPr>
      <t>(Li</t>
    </r>
    <r>
      <rPr>
        <b/>
        <vertAlign val="subscript"/>
        <sz val="14"/>
        <color indexed="8"/>
        <rFont val="Arial"/>
        <family val="2"/>
      </rPr>
      <t>1.04</t>
    </r>
    <r>
      <rPr>
        <b/>
        <sz val="14"/>
        <color indexed="8"/>
        <rFont val="Arial"/>
        <family val="2"/>
      </rPr>
      <t>Cu</t>
    </r>
    <r>
      <rPr>
        <b/>
        <vertAlign val="subscript"/>
        <sz val="14"/>
        <color indexed="8"/>
        <rFont val="Arial"/>
        <family val="2"/>
      </rPr>
      <t>0.50</t>
    </r>
    <r>
      <rPr>
        <b/>
        <sz val="14"/>
        <color indexed="8"/>
        <rFont val="Arial"/>
        <family val="2"/>
      </rPr>
      <t>Mg</t>
    </r>
    <r>
      <rPr>
        <b/>
        <vertAlign val="subscript"/>
        <sz val="14"/>
        <color indexed="8"/>
        <rFont val="Arial"/>
        <family val="2"/>
      </rPr>
      <t>0.43</t>
    </r>
    <r>
      <rPr>
        <b/>
        <sz val="14"/>
        <color indexed="8"/>
        <rFont val="Arial"/>
        <family val="2"/>
      </rPr>
      <t>Na</t>
    </r>
    <r>
      <rPr>
        <b/>
        <vertAlign val="subscript"/>
        <sz val="14"/>
        <color indexed="8"/>
        <rFont val="Arial"/>
        <family val="2"/>
      </rPr>
      <t>0.10</t>
    </r>
    <r>
      <rPr>
        <b/>
        <sz val="14"/>
        <color indexed="8"/>
        <rFont val="Arial"/>
        <family val="2"/>
      </rPr>
      <t>Mn</t>
    </r>
    <r>
      <rPr>
        <b/>
        <vertAlign val="subscript"/>
        <sz val="14"/>
        <color indexed="8"/>
        <rFont val="Arial"/>
        <family val="2"/>
      </rPr>
      <t>0.01</t>
    </r>
    <r>
      <rPr>
        <b/>
        <sz val="14"/>
        <color indexed="8"/>
        <rFont val="Arial"/>
        <family val="2"/>
      </rPr>
      <t>)</t>
    </r>
    <r>
      <rPr>
        <b/>
        <vertAlign val="subscript"/>
        <sz val="14"/>
        <color indexed="8"/>
        <rFont val="Arial"/>
        <family val="2"/>
      </rPr>
      <t>Σ=2.08</t>
    </r>
    <r>
      <rPr>
        <b/>
        <sz val="14"/>
        <color indexed="8"/>
        <rFont val="Arial"/>
        <family val="2"/>
      </rPr>
      <t>Cu</t>
    </r>
    <r>
      <rPr>
        <b/>
        <vertAlign val="subscript"/>
        <sz val="14"/>
        <color indexed="8"/>
        <rFont val="Arial"/>
        <family val="2"/>
      </rPr>
      <t>6.00</t>
    </r>
    <r>
      <rPr>
        <b/>
        <sz val="14"/>
        <color indexed="8"/>
        <rFont val="Arial"/>
        <family val="2"/>
      </rPr>
      <t>Si</t>
    </r>
    <r>
      <rPr>
        <b/>
        <vertAlign val="subscript"/>
        <sz val="14"/>
        <color indexed="8"/>
        <rFont val="Arial"/>
        <family val="2"/>
      </rPr>
      <t>7.99</t>
    </r>
    <r>
      <rPr>
        <b/>
        <sz val="14"/>
        <color indexed="8"/>
        <rFont val="Arial"/>
        <family val="2"/>
      </rPr>
      <t>O</t>
    </r>
    <r>
      <rPr>
        <b/>
        <vertAlign val="subscript"/>
        <sz val="14"/>
        <color indexed="8"/>
        <rFont val="Arial"/>
        <family val="2"/>
      </rPr>
      <t>22</t>
    </r>
    <r>
      <rPr>
        <b/>
        <sz val="14"/>
        <color indexed="8"/>
        <rFont val="Arial"/>
        <family val="2"/>
      </rPr>
      <t>(OH)</t>
    </r>
    <r>
      <rPr>
        <b/>
        <vertAlign val="subscript"/>
        <sz val="14"/>
        <color indexed="8"/>
        <rFont val="Arial"/>
        <family val="2"/>
      </rPr>
      <t>4.00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</si>
</sst>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22.57421875" style="0" customWidth="1"/>
  </cols>
  <sheetData>
    <row r="1" ht="15">
      <c r="B1" t="s">
        <v>52</v>
      </c>
    </row>
    <row r="3" spans="3:8" ht="15">
      <c r="C3" t="s">
        <v>0</v>
      </c>
      <c r="H3" t="s">
        <v>1</v>
      </c>
    </row>
    <row r="4" spans="2:11" ht="15">
      <c r="B4" t="s">
        <v>8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49</v>
      </c>
      <c r="I4" t="s">
        <v>50</v>
      </c>
      <c r="J4" t="s">
        <v>7</v>
      </c>
      <c r="K4" t="s">
        <v>37</v>
      </c>
    </row>
    <row r="5" spans="2:11" ht="15">
      <c r="B5" t="s">
        <v>52</v>
      </c>
      <c r="C5">
        <v>0.2952</v>
      </c>
      <c r="D5">
        <v>1.4339</v>
      </c>
      <c r="E5">
        <v>4.1413</v>
      </c>
      <c r="F5">
        <v>42.9119</v>
      </c>
      <c r="G5">
        <v>46.4591</v>
      </c>
      <c r="H5">
        <v>0.1574</v>
      </c>
      <c r="I5" s="17">
        <v>0.0801</v>
      </c>
      <c r="J5">
        <f>SUM(C5:I5)</f>
        <v>95.4789</v>
      </c>
      <c r="K5" s="17" t="s">
        <v>38</v>
      </c>
    </row>
    <row r="6" spans="2:11" ht="15">
      <c r="B6" t="s">
        <v>52</v>
      </c>
      <c r="C6">
        <v>0.2397</v>
      </c>
      <c r="D6">
        <v>1.322</v>
      </c>
      <c r="E6">
        <v>4.1173</v>
      </c>
      <c r="F6">
        <v>42.7446</v>
      </c>
      <c r="G6">
        <v>46.394</v>
      </c>
      <c r="H6">
        <v>0.115</v>
      </c>
      <c r="I6" s="17">
        <v>0.071</v>
      </c>
      <c r="J6">
        <f aca="true" t="shared" si="0" ref="J6:J12">SUM(C6:I6)</f>
        <v>95.00359999999999</v>
      </c>
      <c r="K6" s="17" t="s">
        <v>39</v>
      </c>
    </row>
    <row r="7" spans="2:11" ht="15">
      <c r="B7" t="s">
        <v>52</v>
      </c>
      <c r="C7">
        <v>0.2925</v>
      </c>
      <c r="D7">
        <v>1.6871</v>
      </c>
      <c r="E7">
        <v>4.145</v>
      </c>
      <c r="F7">
        <v>42.9233</v>
      </c>
      <c r="G7">
        <v>46.2638</v>
      </c>
      <c r="H7">
        <v>0.0994</v>
      </c>
      <c r="I7" s="17">
        <v>0.0607</v>
      </c>
      <c r="J7">
        <f t="shared" si="0"/>
        <v>95.4718</v>
      </c>
      <c r="K7" s="17" t="s">
        <v>40</v>
      </c>
    </row>
    <row r="8" spans="2:11" ht="15">
      <c r="B8" t="s">
        <v>52</v>
      </c>
      <c r="C8">
        <v>0.3078</v>
      </c>
      <c r="D8">
        <v>1.533</v>
      </c>
      <c r="E8">
        <v>4.1775</v>
      </c>
      <c r="F8">
        <v>42.8976</v>
      </c>
      <c r="G8">
        <v>46.1501</v>
      </c>
      <c r="H8">
        <v>0.182</v>
      </c>
      <c r="I8" s="17">
        <v>0.0723</v>
      </c>
      <c r="J8">
        <f t="shared" si="0"/>
        <v>95.3203</v>
      </c>
      <c r="K8" s="17" t="s">
        <v>41</v>
      </c>
    </row>
    <row r="9" spans="2:11" ht="15">
      <c r="B9" t="s">
        <v>52</v>
      </c>
      <c r="C9">
        <v>0.2639</v>
      </c>
      <c r="D9">
        <v>1.8189</v>
      </c>
      <c r="E9">
        <v>4.1895</v>
      </c>
      <c r="F9">
        <v>42.9515</v>
      </c>
      <c r="G9">
        <v>45.8412</v>
      </c>
      <c r="H9">
        <v>0.2155</v>
      </c>
      <c r="I9" s="17">
        <v>0.0736</v>
      </c>
      <c r="J9">
        <f t="shared" si="0"/>
        <v>95.3541</v>
      </c>
      <c r="K9" s="17" t="s">
        <v>42</v>
      </c>
    </row>
    <row r="10" spans="2:11" ht="15">
      <c r="B10" t="s">
        <v>52</v>
      </c>
      <c r="C10">
        <v>0.2923</v>
      </c>
      <c r="D10">
        <v>1.6199</v>
      </c>
      <c r="E10">
        <v>4.163</v>
      </c>
      <c r="F10">
        <v>42.8341</v>
      </c>
      <c r="G10">
        <v>45.8643</v>
      </c>
      <c r="H10">
        <v>0.2099</v>
      </c>
      <c r="I10" s="17">
        <v>0.0697</v>
      </c>
      <c r="J10">
        <f t="shared" si="0"/>
        <v>95.0532</v>
      </c>
      <c r="K10" s="17" t="s">
        <v>43</v>
      </c>
    </row>
    <row r="11" spans="2:11" ht="15">
      <c r="B11" t="s">
        <v>52</v>
      </c>
      <c r="C11">
        <v>0.2399</v>
      </c>
      <c r="D11">
        <v>1.4129</v>
      </c>
      <c r="E11">
        <v>4.1727</v>
      </c>
      <c r="F11">
        <v>42.8875</v>
      </c>
      <c r="G11">
        <v>46.0707</v>
      </c>
      <c r="H11">
        <v>0.2086</v>
      </c>
      <c r="I11" s="17">
        <v>0.1046</v>
      </c>
      <c r="J11">
        <f t="shared" si="0"/>
        <v>95.09690000000002</v>
      </c>
      <c r="K11" s="17" t="s">
        <v>44</v>
      </c>
    </row>
    <row r="12" spans="2:11" ht="15.75" thickBot="1">
      <c r="B12" s="19" t="s">
        <v>52</v>
      </c>
      <c r="C12" s="19">
        <v>0.1887</v>
      </c>
      <c r="D12" s="19">
        <v>1.3812</v>
      </c>
      <c r="E12" s="19">
        <v>4.1799</v>
      </c>
      <c r="F12" s="19">
        <v>42.6697</v>
      </c>
      <c r="G12" s="19">
        <v>45.9676</v>
      </c>
      <c r="H12" s="19">
        <v>0.2691</v>
      </c>
      <c r="I12" s="20">
        <v>0.0814</v>
      </c>
      <c r="J12" s="19">
        <f t="shared" si="0"/>
        <v>94.7376</v>
      </c>
      <c r="K12" s="20" t="s">
        <v>45</v>
      </c>
    </row>
    <row r="13" spans="2:10" ht="15">
      <c r="B13" t="s">
        <v>9</v>
      </c>
      <c r="C13">
        <f aca="true" t="shared" si="1" ref="C13:J13">AVERAGE(C5:C12)</f>
        <v>0.265</v>
      </c>
      <c r="D13">
        <f t="shared" si="1"/>
        <v>1.5261125</v>
      </c>
      <c r="E13">
        <f t="shared" si="1"/>
        <v>4.160774999999999</v>
      </c>
      <c r="F13">
        <f t="shared" si="1"/>
        <v>42.85252499999999</v>
      </c>
      <c r="G13">
        <f t="shared" si="1"/>
        <v>46.12635</v>
      </c>
      <c r="H13">
        <f t="shared" si="1"/>
        <v>0.1821125</v>
      </c>
      <c r="I13">
        <f t="shared" si="1"/>
        <v>0.07667500000000001</v>
      </c>
      <c r="J13" s="18">
        <f t="shared" si="1"/>
        <v>95.18955000000001</v>
      </c>
    </row>
    <row r="14" spans="2:10" ht="15">
      <c r="B14" t="s">
        <v>10</v>
      </c>
      <c r="C14">
        <f aca="true" t="shared" si="2" ref="C14:J14">STDEV(C5:C12)</f>
        <v>0.0402464195390631</v>
      </c>
      <c r="D14">
        <f t="shared" si="2"/>
        <v>0.17090799059727885</v>
      </c>
      <c r="E14">
        <f t="shared" si="2"/>
        <v>0.02430747974242843</v>
      </c>
      <c r="F14">
        <f t="shared" si="2"/>
        <v>0.09783208281832506</v>
      </c>
      <c r="G14">
        <f t="shared" si="2"/>
        <v>0.23302202838740416</v>
      </c>
      <c r="H14">
        <f t="shared" si="2"/>
        <v>0.05620301053197364</v>
      </c>
      <c r="I14">
        <f t="shared" si="2"/>
        <v>0.012975333741922957</v>
      </c>
      <c r="J14" s="18">
        <f t="shared" si="2"/>
        <v>0.2601022601099142</v>
      </c>
    </row>
    <row r="16" spans="2:8" ht="15.75" thickBot="1">
      <c r="B16" s="1" t="s">
        <v>0</v>
      </c>
      <c r="C16" s="1" t="s">
        <v>11</v>
      </c>
      <c r="D16" s="1" t="s">
        <v>12</v>
      </c>
      <c r="E16" s="1" t="s">
        <v>13</v>
      </c>
      <c r="F16" s="1" t="s">
        <v>14</v>
      </c>
      <c r="G16" s="1" t="s">
        <v>15</v>
      </c>
      <c r="H16" s="1" t="s">
        <v>16</v>
      </c>
    </row>
    <row r="17" spans="2:8" ht="15.75">
      <c r="B17" s="2" t="s">
        <v>17</v>
      </c>
      <c r="C17" s="3">
        <v>42.85</v>
      </c>
      <c r="D17" s="3">
        <v>60.08</v>
      </c>
      <c r="E17" s="2">
        <f aca="true" t="shared" si="3" ref="E17:E25">C17/D17</f>
        <v>0.7132157123834887</v>
      </c>
      <c r="F17" s="2">
        <f>2*E17</f>
        <v>1.4264314247669774</v>
      </c>
      <c r="G17" s="2">
        <f>F17*E33</f>
        <v>15.987178742928617</v>
      </c>
      <c r="H17" s="3">
        <f>G17/2</f>
        <v>7.993589371464308</v>
      </c>
    </row>
    <row r="18" spans="2:8" ht="15">
      <c r="B18" s="6" t="s">
        <v>51</v>
      </c>
      <c r="C18" s="5">
        <v>46.13</v>
      </c>
      <c r="D18" s="7">
        <v>79.54</v>
      </c>
      <c r="E18" s="4">
        <f t="shared" si="3"/>
        <v>0.5799597686698517</v>
      </c>
      <c r="F18" s="4">
        <f aca="true" t="shared" si="4" ref="F18:F25">E18*1</f>
        <v>0.5799597686698517</v>
      </c>
      <c r="G18" s="2">
        <f>F18*E33</f>
        <v>6.500081479168981</v>
      </c>
      <c r="H18" s="5">
        <f>G18</f>
        <v>6.500081479168981</v>
      </c>
    </row>
    <row r="19" spans="2:8" ht="15">
      <c r="B19" s="4" t="s">
        <v>3</v>
      </c>
      <c r="C19" s="5">
        <v>1.53</v>
      </c>
      <c r="D19" s="7">
        <v>40.3114</v>
      </c>
      <c r="E19" s="4">
        <f t="shared" si="3"/>
        <v>0.03795452403042316</v>
      </c>
      <c r="F19" s="4">
        <f t="shared" si="4"/>
        <v>0.03795452403042316</v>
      </c>
      <c r="G19" s="2">
        <f>F19*E33</f>
        <v>0.425387263096983</v>
      </c>
      <c r="H19" s="5">
        <f>G19</f>
        <v>0.425387263096983</v>
      </c>
    </row>
    <row r="20" spans="2:8" ht="15">
      <c r="B20" s="4" t="s">
        <v>50</v>
      </c>
      <c r="C20" s="5">
        <v>0.08</v>
      </c>
      <c r="D20" s="7">
        <v>70.937</v>
      </c>
      <c r="E20" s="4">
        <f t="shared" si="3"/>
        <v>0.0011277612529427522</v>
      </c>
      <c r="F20" s="4">
        <f t="shared" si="4"/>
        <v>0.0011277612529427522</v>
      </c>
      <c r="G20" s="2">
        <f>F20*E33</f>
        <v>0.012639738873595171</v>
      </c>
      <c r="H20" s="5">
        <f>G20</f>
        <v>0.012639738873595171</v>
      </c>
    </row>
    <row r="21" spans="2:8" ht="15">
      <c r="B21" s="4" t="s">
        <v>49</v>
      </c>
      <c r="C21" s="5">
        <v>0.18</v>
      </c>
      <c r="D21" s="7">
        <v>153.329</v>
      </c>
      <c r="E21" s="4">
        <f t="shared" si="3"/>
        <v>0.001173946220219267</v>
      </c>
      <c r="F21" s="4">
        <f t="shared" si="4"/>
        <v>0.001173946220219267</v>
      </c>
      <c r="G21" s="2">
        <f>F21*E33</f>
        <v>0.0131573714174846</v>
      </c>
      <c r="H21" s="5">
        <f>G21</f>
        <v>0.0131573714174846</v>
      </c>
    </row>
    <row r="22" spans="2:8" ht="15.75">
      <c r="B22" s="4" t="s">
        <v>18</v>
      </c>
      <c r="C22" s="5">
        <v>0.27</v>
      </c>
      <c r="D22" s="7">
        <v>61.98</v>
      </c>
      <c r="E22" s="4">
        <f t="shared" si="3"/>
        <v>0.004356243949661181</v>
      </c>
      <c r="F22" s="4">
        <f t="shared" si="4"/>
        <v>0.004356243949661181</v>
      </c>
      <c r="G22" s="2">
        <f>F22*E33</f>
        <v>0.04882397391266932</v>
      </c>
      <c r="H22" s="5">
        <f>2*G22</f>
        <v>0.09764794782533864</v>
      </c>
    </row>
    <row r="23" spans="2:8" ht="18">
      <c r="B23" s="4" t="s">
        <v>46</v>
      </c>
      <c r="C23" s="5">
        <v>1.38</v>
      </c>
      <c r="D23" s="7">
        <v>29.8814</v>
      </c>
      <c r="E23" s="4">
        <f t="shared" si="3"/>
        <v>0.04618257511361583</v>
      </c>
      <c r="F23" s="4">
        <f t="shared" si="4"/>
        <v>0.04618257511361583</v>
      </c>
      <c r="G23" s="2">
        <f>F23*E33</f>
        <v>0.5176057329715076</v>
      </c>
      <c r="H23" s="5">
        <f>2*G23</f>
        <v>1.0352114659430152</v>
      </c>
    </row>
    <row r="24" spans="2:8" ht="15.75">
      <c r="B24" s="4" t="s">
        <v>19</v>
      </c>
      <c r="C24" s="5">
        <v>4.16</v>
      </c>
      <c r="D24" s="7">
        <v>94.2</v>
      </c>
      <c r="E24" s="4">
        <f t="shared" si="3"/>
        <v>0.04416135881104034</v>
      </c>
      <c r="F24" s="4">
        <f t="shared" si="4"/>
        <v>0.04416135881104034</v>
      </c>
      <c r="G24" s="2">
        <f>F24*E33</f>
        <v>0.49495231567689457</v>
      </c>
      <c r="H24" s="5">
        <f>2*G24</f>
        <v>0.9899046313537891</v>
      </c>
    </row>
    <row r="25" spans="2:8" ht="15.75">
      <c r="B25" s="4" t="s">
        <v>20</v>
      </c>
      <c r="C25" s="5">
        <v>3.215</v>
      </c>
      <c r="D25" s="7">
        <v>18.015</v>
      </c>
      <c r="E25" s="4">
        <f t="shared" si="3"/>
        <v>0.17846239245073547</v>
      </c>
      <c r="F25" s="4">
        <f t="shared" si="4"/>
        <v>0.17846239245073547</v>
      </c>
      <c r="G25" s="2">
        <f>F25*E33</f>
        <v>2.0001733819532674</v>
      </c>
      <c r="H25" s="5">
        <f>2*G25</f>
        <v>4.000346763906535</v>
      </c>
    </row>
    <row r="26" spans="2:6" ht="15">
      <c r="B26" s="8" t="s">
        <v>21</v>
      </c>
      <c r="C26" s="9">
        <f>SUM(C17:C25)</f>
        <v>99.795</v>
      </c>
      <c r="F26">
        <f>SUM(F17:F25)</f>
        <v>2.319809995265467</v>
      </c>
    </row>
    <row r="28" spans="5:8" ht="15">
      <c r="E28" s="10" t="s">
        <v>22</v>
      </c>
      <c r="F28" s="10"/>
      <c r="G28" s="11"/>
      <c r="H28" s="12">
        <v>26</v>
      </c>
    </row>
    <row r="32" spans="4:7" ht="15">
      <c r="D32" s="13" t="s">
        <v>23</v>
      </c>
      <c r="E32" s="13"/>
      <c r="F32" s="13"/>
      <c r="G32" s="13"/>
    </row>
    <row r="33" spans="4:7" ht="15">
      <c r="D33" s="14" t="s">
        <v>24</v>
      </c>
      <c r="E33" s="13">
        <f>H28/F26</f>
        <v>11.207814455952757</v>
      </c>
      <c r="F33" s="13"/>
      <c r="G33" s="13"/>
    </row>
    <row r="34" spans="4:7" ht="15">
      <c r="D34" s="13"/>
      <c r="E34" s="13"/>
      <c r="F34" s="13"/>
      <c r="G34" s="13"/>
    </row>
    <row r="35" spans="4:7" ht="15">
      <c r="D35" s="13" t="s">
        <v>25</v>
      </c>
      <c r="E35" s="13"/>
      <c r="F35" s="13"/>
      <c r="G35" s="13"/>
    </row>
    <row r="37" spans="1:3" s="15" customFormat="1" ht="20.25">
      <c r="A37" s="15" t="s">
        <v>26</v>
      </c>
      <c r="C37" s="15" t="s">
        <v>47</v>
      </c>
    </row>
    <row r="39" spans="1:4" s="15" customFormat="1" ht="21">
      <c r="A39" s="15" t="s">
        <v>27</v>
      </c>
      <c r="C39" s="16" t="s">
        <v>53</v>
      </c>
      <c r="D39" s="16"/>
    </row>
    <row r="40" ht="18">
      <c r="C40" t="s">
        <v>48</v>
      </c>
    </row>
    <row r="41" ht="15">
      <c r="B41" t="s">
        <v>28</v>
      </c>
    </row>
    <row r="42" ht="15">
      <c r="B42" t="s">
        <v>29</v>
      </c>
    </row>
    <row r="43" ht="15">
      <c r="B43" t="s">
        <v>30</v>
      </c>
    </row>
    <row r="44" ht="15">
      <c r="B44" t="s">
        <v>31</v>
      </c>
    </row>
    <row r="45" ht="15">
      <c r="B45" t="s">
        <v>32</v>
      </c>
    </row>
    <row r="46" ht="15">
      <c r="B46" t="s">
        <v>33</v>
      </c>
    </row>
    <row r="47" ht="15">
      <c r="B47" t="s">
        <v>34</v>
      </c>
    </row>
    <row r="49" ht="15">
      <c r="B49" t="s">
        <v>35</v>
      </c>
    </row>
    <row r="50" ht="15">
      <c r="B50" t="s">
        <v>36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Stan</cp:lastModifiedBy>
  <cp:lastPrinted>2012-03-29T20:05:31Z</cp:lastPrinted>
  <dcterms:created xsi:type="dcterms:W3CDTF">2012-03-21T16:14:18Z</dcterms:created>
  <dcterms:modified xsi:type="dcterms:W3CDTF">2013-05-12T15:59:50Z</dcterms:modified>
  <cp:category/>
  <cp:version/>
  <cp:contentType/>
  <cp:contentStatus/>
</cp:coreProperties>
</file>