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0" windowWidth="15195" windowHeight="9540" activeTab="3"/>
  </bookViews>
  <sheets>
    <sheet name="R110056Dar" sheetId="1" r:id="rId1"/>
    <sheet name="R110056Inter" sheetId="2" r:id="rId2"/>
    <sheet name="R110056Light" sheetId="3" r:id="rId3"/>
    <sheet name="R110056All" sheetId="4" r:id="rId4"/>
    <sheet name="R110050All" sheetId="5" r:id="rId5"/>
  </sheets>
  <definedNames/>
  <calcPr fullCalcOnLoad="1"/>
</workbook>
</file>

<file path=xl/sharedStrings.xml><?xml version="1.0" encoding="utf-8"?>
<sst xmlns="http://schemas.openxmlformats.org/spreadsheetml/2006/main" count="576" uniqueCount="152">
  <si>
    <t>Oxide</t>
  </si>
  <si>
    <t>Wt % Oxide</t>
  </si>
  <si>
    <t>Mol #</t>
  </si>
  <si>
    <t>Atom Prop.</t>
  </si>
  <si>
    <t># Ions/formula</t>
  </si>
  <si>
    <t>Oxide MW</t>
  </si>
  <si>
    <t>CaO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</si>
  <si>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</si>
  <si>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</si>
  <si>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</si>
  <si>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</si>
  <si>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F=</t>
  </si>
  <si>
    <r>
      <t>TiO</t>
    </r>
    <r>
      <rPr>
        <vertAlign val="subscript"/>
        <sz val="10"/>
        <rFont val="Arial"/>
        <family val="2"/>
      </rPr>
      <t>2</t>
    </r>
  </si>
  <si>
    <r>
      <t>CO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</si>
  <si>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</si>
  <si>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</si>
  <si>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r>
      <t>SO</t>
    </r>
    <r>
      <rPr>
        <vertAlign val="subscript"/>
        <sz val="10"/>
        <rFont val="Arial"/>
        <family val="2"/>
      </rPr>
      <t>3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</si>
  <si>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</si>
  <si>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</si>
  <si>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t>SrO</t>
  </si>
  <si>
    <t>SnO</t>
  </si>
  <si>
    <t>PbO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</si>
  <si>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</si>
  <si>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</si>
  <si>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</si>
  <si>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</si>
  <si>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</si>
  <si>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</si>
  <si>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</si>
  <si>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</si>
  <si>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</si>
  <si>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</si>
  <si>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UO</t>
    </r>
    <r>
      <rPr>
        <vertAlign val="subscript"/>
        <sz val="10"/>
        <rFont val="Arial"/>
        <family val="2"/>
      </rPr>
      <t>2</t>
    </r>
  </si>
  <si>
    <t>Fit Calulator without Cl and F</t>
  </si>
  <si>
    <t>DataSet/Point</t>
  </si>
  <si>
    <t>Comment</t>
  </si>
  <si>
    <t>Total</t>
  </si>
  <si>
    <t>Y2O3</t>
  </si>
  <si>
    <t>P2O5</t>
  </si>
  <si>
    <t>Nb2O5</t>
  </si>
  <si>
    <t>TiO2</t>
  </si>
  <si>
    <t>Ce2O3</t>
  </si>
  <si>
    <t>La2O3</t>
  </si>
  <si>
    <t>Nd2O3</t>
  </si>
  <si>
    <t>Pr2O3</t>
  </si>
  <si>
    <t>SmO</t>
  </si>
  <si>
    <t>Gd2O3</t>
  </si>
  <si>
    <t>Dy2O3</t>
  </si>
  <si>
    <t>Ta2O5</t>
  </si>
  <si>
    <t>WO3</t>
  </si>
  <si>
    <t>ThO2</t>
  </si>
  <si>
    <t>UO2</t>
  </si>
  <si>
    <t xml:space="preserve">1 / 1 . </t>
  </si>
  <si>
    <t>R110056Dark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</si>
  <si>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</si>
  <si>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</si>
  <si>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</si>
  <si>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</si>
  <si>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</si>
  <si>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</si>
  <si>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</si>
  <si>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</si>
  <si>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</si>
  <si>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</si>
  <si>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</si>
  <si>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</si>
  <si>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</si>
  <si>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>R110056Intermediate</t>
  </si>
  <si>
    <t xml:space="preserve">15 / 1 . </t>
  </si>
  <si>
    <t xml:space="preserve">16 / 1 . </t>
  </si>
  <si>
    <t xml:space="preserve">17 / 1 . </t>
  </si>
  <si>
    <t>R110056Light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</si>
  <si>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</si>
  <si>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</si>
  <si>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</si>
  <si>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</si>
  <si>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</si>
  <si>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</si>
  <si>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</si>
  <si>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</si>
  <si>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</si>
  <si>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</si>
  <si>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</si>
  <si>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</si>
  <si>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</si>
  <si>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>Sample Description: R110056 Dark. Nioboaeschynite-(Ce)</t>
  </si>
  <si>
    <t>Sample Description: R110056 Intermediate. Nioboaeschynite-(Ce)</t>
  </si>
  <si>
    <t>Sample Description: R110056 Light. Nioboaeschynite-(Ce)</t>
  </si>
  <si>
    <r>
      <t>(Ce,Ca)(Nb,Ti)</t>
    </r>
    <r>
      <rPr>
        <b/>
        <vertAlign val="subscript"/>
        <sz val="12"/>
        <rFont val="Arial"/>
        <family val="0"/>
      </rPr>
      <t>2</t>
    </r>
    <r>
      <rPr>
        <b/>
        <sz val="12"/>
        <rFont val="Arial"/>
        <family val="0"/>
      </rPr>
      <t>(O,OH)</t>
    </r>
    <r>
      <rPr>
        <b/>
        <vertAlign val="subscript"/>
        <sz val="12"/>
        <rFont val="Arial"/>
        <family val="0"/>
      </rPr>
      <t>6</t>
    </r>
  </si>
  <si>
    <t>Average</t>
  </si>
  <si>
    <t>Std Dev.</t>
  </si>
  <si>
    <r>
      <t>WO</t>
    </r>
    <r>
      <rPr>
        <vertAlign val="subscript"/>
        <sz val="10"/>
        <rFont val="Arial"/>
        <family val="2"/>
      </rPr>
      <t>3</t>
    </r>
  </si>
  <si>
    <r>
      <t>Sm</t>
    </r>
    <r>
      <rPr>
        <sz val="10"/>
        <rFont val="Arial"/>
        <family val="2"/>
      </rPr>
      <t>O</t>
    </r>
  </si>
  <si>
    <t xml:space="preserve">Std Dev. </t>
  </si>
  <si>
    <t>Sample Description: R110056 All. Nioboaeschynite-(Ce)</t>
  </si>
  <si>
    <t xml:space="preserve">(Ce,Ca) site = </t>
  </si>
  <si>
    <t>(Nb,Ti)2 site =</t>
  </si>
  <si>
    <t>Where does Pb, Sn and P go?</t>
  </si>
  <si>
    <r>
      <t>(Ce</t>
    </r>
    <r>
      <rPr>
        <vertAlign val="subscript"/>
        <sz val="10"/>
        <rFont val="Arial"/>
        <family val="2"/>
      </rPr>
      <t>0.35</t>
    </r>
    <r>
      <rPr>
        <sz val="10"/>
        <rFont val="Arial"/>
        <family val="0"/>
      </rPr>
      <t>Ca</t>
    </r>
    <r>
      <rPr>
        <vertAlign val="subscript"/>
        <sz val="10"/>
        <rFont val="Arial"/>
        <family val="2"/>
      </rPr>
      <t>0.25</t>
    </r>
    <r>
      <rPr>
        <sz val="10"/>
        <rFont val="Arial"/>
        <family val="0"/>
      </rPr>
      <t>Nd</t>
    </r>
    <r>
      <rPr>
        <vertAlign val="subscript"/>
        <sz val="10"/>
        <rFont val="Arial"/>
        <family val="2"/>
      </rPr>
      <t>0.14</t>
    </r>
    <r>
      <rPr>
        <sz val="10"/>
        <rFont val="Arial"/>
        <family val="0"/>
      </rPr>
      <t>La</t>
    </r>
    <r>
      <rPr>
        <vertAlign val="subscript"/>
        <sz val="10"/>
        <rFont val="Arial"/>
        <family val="2"/>
      </rPr>
      <t>0.12</t>
    </r>
    <r>
      <rPr>
        <sz val="10"/>
        <rFont val="Arial"/>
        <family val="0"/>
      </rPr>
      <t>Th</t>
    </r>
    <r>
      <rPr>
        <vertAlign val="subscript"/>
        <sz val="10"/>
        <rFont val="Arial"/>
        <family val="2"/>
      </rPr>
      <t>0.06</t>
    </r>
    <r>
      <rPr>
        <sz val="10"/>
        <rFont val="Arial"/>
        <family val="0"/>
      </rPr>
      <t>Pr</t>
    </r>
    <r>
      <rPr>
        <vertAlign val="subscript"/>
        <sz val="10"/>
        <rFont val="Arial"/>
        <family val="2"/>
      </rPr>
      <t>0.04</t>
    </r>
    <r>
      <rPr>
        <sz val="10"/>
        <rFont val="Arial"/>
        <family val="0"/>
      </rPr>
      <t>Fe</t>
    </r>
    <r>
      <rPr>
        <vertAlign val="subscript"/>
        <sz val="10"/>
        <rFont val="Arial"/>
        <family val="2"/>
      </rPr>
      <t>0.03</t>
    </r>
    <r>
      <rPr>
        <sz val="10"/>
        <rFont val="Arial"/>
        <family val="0"/>
      </rPr>
      <t>Sm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Y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Gd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>Sr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>)</t>
    </r>
    <r>
      <rPr>
        <vertAlign val="subscript"/>
        <sz val="10"/>
        <rFont val="Cambria"/>
        <family val="1"/>
      </rPr>
      <t>Σ=1.05</t>
    </r>
    <r>
      <rPr>
        <sz val="10"/>
        <rFont val="Arial"/>
        <family val="2"/>
      </rPr>
      <t>(Nb</t>
    </r>
    <r>
      <rPr>
        <vertAlign val="subscript"/>
        <sz val="10"/>
        <rFont val="Arial"/>
        <family val="2"/>
      </rPr>
      <t>1.13</t>
    </r>
    <r>
      <rPr>
        <sz val="10"/>
        <rFont val="Arial"/>
        <family val="2"/>
      </rPr>
      <t>Ti</t>
    </r>
    <r>
      <rPr>
        <vertAlign val="subscript"/>
        <sz val="10"/>
        <rFont val="Arial"/>
        <family val="2"/>
      </rPr>
      <t>0.86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Σ=1.99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</si>
  <si>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r>
      <t>(Ce</t>
    </r>
    <r>
      <rPr>
        <vertAlign val="subscript"/>
        <sz val="10"/>
        <rFont val="Arial"/>
        <family val="2"/>
      </rPr>
      <t>0.34</t>
    </r>
    <r>
      <rPr>
        <sz val="10"/>
        <rFont val="Arial"/>
        <family val="0"/>
      </rPr>
      <t>Ca</t>
    </r>
    <r>
      <rPr>
        <vertAlign val="subscript"/>
        <sz val="10"/>
        <rFont val="Arial"/>
        <family val="2"/>
      </rPr>
      <t>0.27</t>
    </r>
    <r>
      <rPr>
        <sz val="10"/>
        <rFont val="Arial"/>
        <family val="0"/>
      </rPr>
      <t>Nd</t>
    </r>
    <r>
      <rPr>
        <vertAlign val="subscript"/>
        <sz val="10"/>
        <rFont val="Arial"/>
        <family val="2"/>
      </rPr>
      <t>0.14</t>
    </r>
    <r>
      <rPr>
        <sz val="10"/>
        <rFont val="Arial"/>
        <family val="0"/>
      </rPr>
      <t>La</t>
    </r>
    <r>
      <rPr>
        <vertAlign val="subscript"/>
        <sz val="10"/>
        <rFont val="Arial"/>
        <family val="2"/>
      </rPr>
      <t>0.13</t>
    </r>
    <r>
      <rPr>
        <sz val="10"/>
        <rFont val="Arial"/>
        <family val="0"/>
      </rPr>
      <t>Th</t>
    </r>
    <r>
      <rPr>
        <vertAlign val="subscript"/>
        <sz val="10"/>
        <rFont val="Arial"/>
        <family val="2"/>
      </rPr>
      <t>0.05</t>
    </r>
    <r>
      <rPr>
        <sz val="10"/>
        <rFont val="Arial"/>
        <family val="0"/>
      </rPr>
      <t>Pr</t>
    </r>
    <r>
      <rPr>
        <vertAlign val="subscript"/>
        <sz val="10"/>
        <rFont val="Arial"/>
        <family val="2"/>
      </rPr>
      <t>0.04</t>
    </r>
    <r>
      <rPr>
        <sz val="10"/>
        <rFont val="Arial"/>
        <family val="0"/>
      </rPr>
      <t>Fe</t>
    </r>
    <r>
      <rPr>
        <vertAlign val="subscript"/>
        <sz val="10"/>
        <rFont val="Arial"/>
        <family val="2"/>
      </rPr>
      <t>0.03</t>
    </r>
    <r>
      <rPr>
        <sz val="10"/>
        <rFont val="Arial"/>
        <family val="0"/>
      </rPr>
      <t>Sm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Y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Gd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>Sr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>)</t>
    </r>
    <r>
      <rPr>
        <vertAlign val="subscript"/>
        <sz val="10"/>
        <rFont val="Cambria"/>
        <family val="1"/>
      </rPr>
      <t>Σ=1.05</t>
    </r>
    <r>
      <rPr>
        <sz val="10"/>
        <rFont val="Arial"/>
        <family val="2"/>
      </rPr>
      <t>(Nb</t>
    </r>
    <r>
      <rPr>
        <vertAlign val="subscript"/>
        <sz val="10"/>
        <rFont val="Arial"/>
        <family val="2"/>
      </rPr>
      <t>1.17</t>
    </r>
    <r>
      <rPr>
        <sz val="10"/>
        <rFont val="Arial"/>
        <family val="2"/>
      </rPr>
      <t>Ti</t>
    </r>
    <r>
      <rPr>
        <vertAlign val="subscript"/>
        <sz val="10"/>
        <rFont val="Arial"/>
        <family val="2"/>
      </rPr>
      <t>0.82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Σ=1.99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</si>
  <si>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r>
      <t>(Ce</t>
    </r>
    <r>
      <rPr>
        <vertAlign val="subscript"/>
        <sz val="10"/>
        <rFont val="Arial"/>
        <family val="2"/>
      </rPr>
      <t>0.35</t>
    </r>
    <r>
      <rPr>
        <sz val="10"/>
        <rFont val="Arial"/>
        <family val="0"/>
      </rPr>
      <t>Ca</t>
    </r>
    <r>
      <rPr>
        <vertAlign val="subscript"/>
        <sz val="10"/>
        <rFont val="Arial"/>
        <family val="2"/>
      </rPr>
      <t>0.25</t>
    </r>
    <r>
      <rPr>
        <sz val="10"/>
        <rFont val="Arial"/>
        <family val="0"/>
      </rPr>
      <t>Nd</t>
    </r>
    <r>
      <rPr>
        <vertAlign val="subscript"/>
        <sz val="10"/>
        <rFont val="Arial"/>
        <family val="2"/>
      </rPr>
      <t>0.14</t>
    </r>
    <r>
      <rPr>
        <sz val="10"/>
        <rFont val="Arial"/>
        <family val="0"/>
      </rPr>
      <t>La</t>
    </r>
    <r>
      <rPr>
        <vertAlign val="subscript"/>
        <sz val="10"/>
        <rFont val="Arial"/>
        <family val="2"/>
      </rPr>
      <t>0.12</t>
    </r>
    <r>
      <rPr>
        <sz val="10"/>
        <rFont val="Arial"/>
        <family val="0"/>
      </rPr>
      <t>Th</t>
    </r>
    <r>
      <rPr>
        <vertAlign val="subscript"/>
        <sz val="10"/>
        <rFont val="Arial"/>
        <family val="2"/>
      </rPr>
      <t>0.05</t>
    </r>
    <r>
      <rPr>
        <sz val="10"/>
        <rFont val="Arial"/>
        <family val="0"/>
      </rPr>
      <t>Pr</t>
    </r>
    <r>
      <rPr>
        <vertAlign val="subscript"/>
        <sz val="10"/>
        <rFont val="Arial"/>
        <family val="2"/>
      </rPr>
      <t>0.04</t>
    </r>
    <r>
      <rPr>
        <sz val="10"/>
        <rFont val="Arial"/>
        <family val="0"/>
      </rPr>
      <t>Fe</t>
    </r>
    <r>
      <rPr>
        <vertAlign val="subscript"/>
        <sz val="10"/>
        <rFont val="Arial"/>
        <family val="2"/>
      </rPr>
      <t>0.03</t>
    </r>
    <r>
      <rPr>
        <sz val="10"/>
        <rFont val="Arial"/>
        <family val="0"/>
      </rPr>
      <t>Sm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Y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Gd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>)</t>
    </r>
    <r>
      <rPr>
        <vertAlign val="subscript"/>
        <sz val="10"/>
        <rFont val="Cambria"/>
        <family val="1"/>
      </rPr>
      <t>Σ=1.05</t>
    </r>
    <r>
      <rPr>
        <sz val="10"/>
        <rFont val="Arial"/>
        <family val="2"/>
      </rPr>
      <t>(Nb</t>
    </r>
    <r>
      <rPr>
        <vertAlign val="subscript"/>
        <sz val="10"/>
        <rFont val="Arial"/>
        <family val="2"/>
      </rPr>
      <t>1.11</t>
    </r>
    <r>
      <rPr>
        <sz val="10"/>
        <rFont val="Arial"/>
        <family val="2"/>
      </rPr>
      <t>Ti</t>
    </r>
    <r>
      <rPr>
        <vertAlign val="subscript"/>
        <sz val="10"/>
        <rFont val="Arial"/>
        <family val="2"/>
      </rPr>
      <t>0.88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Σ=1.99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</si>
  <si>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r>
      <t>(Ce</t>
    </r>
    <r>
      <rPr>
        <vertAlign val="subscript"/>
        <sz val="10"/>
        <rFont val="Arial"/>
        <family val="2"/>
      </rPr>
      <t>0.35</t>
    </r>
    <r>
      <rPr>
        <sz val="10"/>
        <rFont val="Arial"/>
        <family val="0"/>
      </rPr>
      <t>Ca</t>
    </r>
    <r>
      <rPr>
        <vertAlign val="subscript"/>
        <sz val="10"/>
        <rFont val="Arial"/>
        <family val="2"/>
      </rPr>
      <t>0.22</t>
    </r>
    <r>
      <rPr>
        <sz val="10"/>
        <rFont val="Arial"/>
        <family val="0"/>
      </rPr>
      <t>Nd</t>
    </r>
    <r>
      <rPr>
        <vertAlign val="subscript"/>
        <sz val="10"/>
        <rFont val="Arial"/>
        <family val="2"/>
      </rPr>
      <t>0.15</t>
    </r>
    <r>
      <rPr>
        <sz val="10"/>
        <rFont val="Arial"/>
        <family val="0"/>
      </rPr>
      <t>La</t>
    </r>
    <r>
      <rPr>
        <vertAlign val="subscript"/>
        <sz val="10"/>
        <rFont val="Arial"/>
        <family val="2"/>
      </rPr>
      <t>0.12</t>
    </r>
    <r>
      <rPr>
        <sz val="10"/>
        <rFont val="Arial"/>
        <family val="0"/>
      </rPr>
      <t>Th</t>
    </r>
    <r>
      <rPr>
        <vertAlign val="subscript"/>
        <sz val="10"/>
        <rFont val="Arial"/>
        <family val="2"/>
      </rPr>
      <t>0.07</t>
    </r>
    <r>
      <rPr>
        <sz val="10"/>
        <rFont val="Arial"/>
        <family val="0"/>
      </rPr>
      <t>Pr</t>
    </r>
    <r>
      <rPr>
        <vertAlign val="subscript"/>
        <sz val="10"/>
        <rFont val="Arial"/>
        <family val="2"/>
      </rPr>
      <t>0.04</t>
    </r>
    <r>
      <rPr>
        <sz val="10"/>
        <rFont val="Arial"/>
        <family val="0"/>
      </rPr>
      <t>Fe</t>
    </r>
    <r>
      <rPr>
        <vertAlign val="subscript"/>
        <sz val="10"/>
        <rFont val="Arial"/>
        <family val="2"/>
      </rPr>
      <t>0.03</t>
    </r>
    <r>
      <rPr>
        <sz val="10"/>
        <rFont val="Arial"/>
        <family val="0"/>
      </rPr>
      <t>Sm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Y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0"/>
      </rPr>
      <t>Gd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>Sr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>)</t>
    </r>
    <r>
      <rPr>
        <vertAlign val="subscript"/>
        <sz val="10"/>
        <rFont val="Cambria"/>
        <family val="1"/>
      </rPr>
      <t>Σ=1.05</t>
    </r>
    <r>
      <rPr>
        <sz val="10"/>
        <rFont val="Arial"/>
        <family val="2"/>
      </rPr>
      <t>(Nb</t>
    </r>
    <r>
      <rPr>
        <vertAlign val="subscript"/>
        <sz val="10"/>
        <rFont val="Arial"/>
        <family val="2"/>
      </rPr>
      <t>1.07</t>
    </r>
    <r>
      <rPr>
        <sz val="10"/>
        <rFont val="Arial"/>
        <family val="2"/>
      </rPr>
      <t>Ti</t>
    </r>
    <r>
      <rPr>
        <vertAlign val="subscript"/>
        <sz val="10"/>
        <rFont val="Arial"/>
        <family val="2"/>
      </rPr>
      <t>0.92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Σ=1.99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</si>
  <si>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r>
      <t>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in site</t>
    </r>
  </si>
  <si>
    <r>
      <t># of e</t>
    </r>
    <r>
      <rPr>
        <vertAlign val="superscript"/>
        <sz val="10"/>
        <rFont val="Arial"/>
        <family val="2"/>
      </rPr>
      <t>-</t>
    </r>
  </si>
  <si>
    <t xml:space="preserve"> = average number of electrons in A site.</t>
  </si>
  <si>
    <t xml:space="preserve">31 / 1 . </t>
  </si>
  <si>
    <t>R110050Dark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</si>
  <si>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</si>
  <si>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</si>
  <si>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</si>
  <si>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</si>
  <si>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</si>
  <si>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</si>
  <si>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</si>
  <si>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</si>
  <si>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</si>
  <si>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</si>
  <si>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>R110050Light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</si>
  <si>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</si>
  <si>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</si>
  <si>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</si>
  <si>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</si>
  <si>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</si>
  <si>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>(Nb) site =</t>
  </si>
  <si>
    <t>Sample Description: R110050 All. Fergusonite-(Ce)</t>
  </si>
  <si>
    <r>
      <t>CeNbO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·0.3H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</si>
  <si>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 xml:space="preserve">(Ce) site = </t>
  </si>
  <si>
    <t xml:space="preserve">Is this really nioboaeschynite? Samples may have gotten mixed up. </t>
  </si>
  <si>
    <t>charge</t>
  </si>
  <si>
    <t>Radius</t>
  </si>
  <si>
    <t>occ</t>
  </si>
  <si>
    <t>Y</t>
  </si>
  <si>
    <t>3+</t>
  </si>
  <si>
    <t>Ce</t>
  </si>
  <si>
    <t>Pr</t>
  </si>
  <si>
    <t>Nd</t>
  </si>
  <si>
    <t>Sm</t>
  </si>
  <si>
    <t>Gd</t>
  </si>
  <si>
    <t>Th</t>
  </si>
  <si>
    <t>4+</t>
  </si>
  <si>
    <t>Ca</t>
  </si>
  <si>
    <t>2+</t>
  </si>
  <si>
    <t>La</t>
  </si>
  <si>
    <t>Fe</t>
  </si>
  <si>
    <t>Sr</t>
  </si>
  <si>
    <t>Contribution to bond lengths</t>
  </si>
  <si>
    <t>average bond length of A-site</t>
  </si>
  <si>
    <t>all elements</t>
  </si>
  <si>
    <t>non-REE elements</t>
  </si>
  <si>
    <t>REE elements</t>
  </si>
  <si>
    <t>REE + Th</t>
  </si>
  <si>
    <t>REE only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</si>
</sst>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0"/>
    </font>
    <font>
      <b/>
      <vertAlign val="subscript"/>
      <sz val="12"/>
      <name val="Arial"/>
      <family val="0"/>
    </font>
    <font>
      <vertAlign val="subscript"/>
      <sz val="10"/>
      <name val="Cambria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7.28125" style="0" customWidth="1"/>
    <col min="4" max="4" width="7.8515625" style="0" customWidth="1"/>
    <col min="5" max="5" width="8.28125" style="0" customWidth="1"/>
    <col min="6" max="6" width="8.57421875" style="0" customWidth="1"/>
    <col min="7" max="7" width="7.421875" style="0" customWidth="1"/>
    <col min="9" max="9" width="7.7109375" style="0" customWidth="1"/>
    <col min="10" max="10" width="6.00390625" style="0" customWidth="1"/>
    <col min="11" max="11" width="5.7109375" style="0" customWidth="1"/>
    <col min="12" max="12" width="7.8515625" style="0" customWidth="1"/>
    <col min="13" max="13" width="7.281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421875" style="0" customWidth="1"/>
    <col min="18" max="19" width="6.57421875" style="0" customWidth="1"/>
    <col min="20" max="20" width="6.7109375" style="0" customWidth="1"/>
    <col min="21" max="21" width="6.140625" style="0" customWidth="1"/>
    <col min="22" max="22" width="6.7109375" style="0" customWidth="1"/>
  </cols>
  <sheetData>
    <row r="1" spans="1:4" ht="12.75">
      <c r="A1" s="15" t="s">
        <v>33</v>
      </c>
      <c r="B1" s="16"/>
      <c r="C1" s="16"/>
      <c r="D1" s="16"/>
    </row>
    <row r="2" spans="1:23" ht="12.75">
      <c r="A2" t="s">
        <v>34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6</v>
      </c>
      <c r="H2" t="s">
        <v>41</v>
      </c>
      <c r="I2" t="s">
        <v>42</v>
      </c>
      <c r="J2" t="s">
        <v>7</v>
      </c>
      <c r="K2" t="s">
        <v>19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21</v>
      </c>
      <c r="T2" t="s">
        <v>50</v>
      </c>
      <c r="U2" t="s">
        <v>51</v>
      </c>
      <c r="V2" t="s">
        <v>20</v>
      </c>
      <c r="W2" t="s">
        <v>36</v>
      </c>
    </row>
    <row r="3" spans="1:23" ht="12.75">
      <c r="A3" t="s">
        <v>52</v>
      </c>
      <c r="B3" t="s">
        <v>53</v>
      </c>
      <c r="C3">
        <v>0.537253</v>
      </c>
      <c r="D3">
        <v>0.038673</v>
      </c>
      <c r="E3">
        <v>41.67193</v>
      </c>
      <c r="F3">
        <v>17.73112</v>
      </c>
      <c r="G3">
        <v>3.866624</v>
      </c>
      <c r="H3">
        <v>15.58364</v>
      </c>
      <c r="I3">
        <v>5.870094</v>
      </c>
      <c r="J3">
        <v>0.633501</v>
      </c>
      <c r="K3">
        <v>0.156922</v>
      </c>
      <c r="L3">
        <v>5.92159</v>
      </c>
      <c r="M3">
        <v>1.822197</v>
      </c>
      <c r="N3">
        <v>0.886832</v>
      </c>
      <c r="O3">
        <v>0.386171</v>
      </c>
      <c r="P3">
        <v>0.070256</v>
      </c>
      <c r="Q3">
        <v>0.079714</v>
      </c>
      <c r="R3">
        <v>1.3E-05</v>
      </c>
      <c r="S3">
        <v>0.048479</v>
      </c>
      <c r="T3">
        <v>3.378259</v>
      </c>
      <c r="U3">
        <v>0.19107</v>
      </c>
      <c r="V3">
        <v>0.00156</v>
      </c>
      <c r="W3">
        <v>98.8759</v>
      </c>
    </row>
    <row r="4" spans="1:23" ht="12.75">
      <c r="A4" t="s">
        <v>54</v>
      </c>
      <c r="B4" t="s">
        <v>53</v>
      </c>
      <c r="C4">
        <v>0.494109</v>
      </c>
      <c r="D4">
        <v>0.006843</v>
      </c>
      <c r="E4">
        <v>41.46881</v>
      </c>
      <c r="F4">
        <v>17.72842</v>
      </c>
      <c r="G4">
        <v>3.947952</v>
      </c>
      <c r="H4">
        <v>15.53659</v>
      </c>
      <c r="I4">
        <v>5.830021</v>
      </c>
      <c r="J4">
        <v>0.642112</v>
      </c>
      <c r="K4">
        <v>0.15169</v>
      </c>
      <c r="L4">
        <v>5.89927</v>
      </c>
      <c r="M4">
        <v>1.736248</v>
      </c>
      <c r="N4">
        <v>0.869906</v>
      </c>
      <c r="O4">
        <v>0.487703</v>
      </c>
      <c r="P4">
        <v>0.106781</v>
      </c>
      <c r="Q4">
        <v>0.06422</v>
      </c>
      <c r="R4">
        <v>0.095274</v>
      </c>
      <c r="S4">
        <v>0.059158</v>
      </c>
      <c r="T4">
        <v>3.456817</v>
      </c>
      <c r="U4">
        <v>0.126307</v>
      </c>
      <c r="V4">
        <v>1.1E-05</v>
      </c>
      <c r="W4">
        <v>98.70824</v>
      </c>
    </row>
    <row r="5" spans="1:23" ht="12.75">
      <c r="A5" t="s">
        <v>55</v>
      </c>
      <c r="B5" t="s">
        <v>53</v>
      </c>
      <c r="C5">
        <v>0.524008</v>
      </c>
      <c r="D5">
        <v>0.006843</v>
      </c>
      <c r="E5">
        <v>41.41574</v>
      </c>
      <c r="F5">
        <v>17.65116</v>
      </c>
      <c r="G5">
        <v>3.984309</v>
      </c>
      <c r="H5">
        <v>15.61521</v>
      </c>
      <c r="I5">
        <v>5.966576</v>
      </c>
      <c r="J5">
        <v>0.64188</v>
      </c>
      <c r="K5">
        <v>0.13745</v>
      </c>
      <c r="L5">
        <v>5.899306</v>
      </c>
      <c r="M5">
        <v>1.727544</v>
      </c>
      <c r="N5">
        <v>0.934418</v>
      </c>
      <c r="O5">
        <v>0.341213</v>
      </c>
      <c r="P5">
        <v>0.126995</v>
      </c>
      <c r="Q5">
        <v>0.095833</v>
      </c>
      <c r="R5">
        <v>0.067589</v>
      </c>
      <c r="S5">
        <v>1.1E-05</v>
      </c>
      <c r="T5">
        <v>3.326339</v>
      </c>
      <c r="U5">
        <v>0.085929</v>
      </c>
      <c r="V5">
        <v>1.1E-05</v>
      </c>
      <c r="W5">
        <v>98.54836</v>
      </c>
    </row>
    <row r="6" spans="1:23" ht="12.75">
      <c r="A6" t="s">
        <v>56</v>
      </c>
      <c r="B6" t="s">
        <v>53</v>
      </c>
      <c r="C6">
        <v>0.513118</v>
      </c>
      <c r="D6">
        <v>0.031351</v>
      </c>
      <c r="E6">
        <v>41.72304</v>
      </c>
      <c r="F6">
        <v>17.6187</v>
      </c>
      <c r="G6">
        <v>4.016257</v>
      </c>
      <c r="H6">
        <v>15.42845</v>
      </c>
      <c r="I6">
        <v>5.969574</v>
      </c>
      <c r="J6">
        <v>0.612838</v>
      </c>
      <c r="K6">
        <v>0.110941</v>
      </c>
      <c r="L6">
        <v>5.910605</v>
      </c>
      <c r="M6">
        <v>1.698477</v>
      </c>
      <c r="N6">
        <v>0.915011</v>
      </c>
      <c r="O6">
        <v>0.505203</v>
      </c>
      <c r="P6">
        <v>0.144781</v>
      </c>
      <c r="Q6">
        <v>0.069456</v>
      </c>
      <c r="R6">
        <v>0.115876</v>
      </c>
      <c r="S6">
        <v>0.066967</v>
      </c>
      <c r="T6">
        <v>3.371822</v>
      </c>
      <c r="U6">
        <v>0.125373</v>
      </c>
      <c r="V6">
        <v>1.1E-05</v>
      </c>
      <c r="W6">
        <v>98.94785</v>
      </c>
    </row>
    <row r="7" spans="1:23" ht="12.75">
      <c r="A7" t="s">
        <v>57</v>
      </c>
      <c r="B7" t="s">
        <v>53</v>
      </c>
      <c r="C7">
        <v>0.526532</v>
      </c>
      <c r="D7">
        <v>0.023226</v>
      </c>
      <c r="E7">
        <v>41.81171</v>
      </c>
      <c r="F7">
        <v>17.46426</v>
      </c>
      <c r="G7">
        <v>4.237584</v>
      </c>
      <c r="H7">
        <v>14.42428</v>
      </c>
      <c r="I7">
        <v>4.876533</v>
      </c>
      <c r="J7">
        <v>0.559273</v>
      </c>
      <c r="K7">
        <v>0.220879</v>
      </c>
      <c r="L7">
        <v>6.099264</v>
      </c>
      <c r="M7">
        <v>1.718925</v>
      </c>
      <c r="N7">
        <v>1.066324</v>
      </c>
      <c r="O7">
        <v>0.421591</v>
      </c>
      <c r="P7">
        <v>0.123727</v>
      </c>
      <c r="Q7">
        <v>0.089076</v>
      </c>
      <c r="R7">
        <v>0.038178</v>
      </c>
      <c r="S7">
        <v>1.1E-05</v>
      </c>
      <c r="T7">
        <v>3.656635</v>
      </c>
      <c r="U7">
        <v>0.101986</v>
      </c>
      <c r="V7">
        <v>0.013236</v>
      </c>
      <c r="W7">
        <v>97.47321</v>
      </c>
    </row>
    <row r="8" spans="1:23" ht="12.75">
      <c r="A8" t="s">
        <v>58</v>
      </c>
      <c r="B8" t="s">
        <v>53</v>
      </c>
      <c r="C8">
        <v>0.42257</v>
      </c>
      <c r="D8">
        <v>0.017081</v>
      </c>
      <c r="E8">
        <v>42.43231</v>
      </c>
      <c r="F8">
        <v>17.13894</v>
      </c>
      <c r="G8">
        <v>4.128276</v>
      </c>
      <c r="H8">
        <v>15.20632</v>
      </c>
      <c r="I8">
        <v>5.669813</v>
      </c>
      <c r="J8">
        <v>0.59888</v>
      </c>
      <c r="K8">
        <v>0.243698</v>
      </c>
      <c r="L8">
        <v>6.067215</v>
      </c>
      <c r="M8">
        <v>1.742323</v>
      </c>
      <c r="N8">
        <v>1.040378</v>
      </c>
      <c r="O8">
        <v>0.514188</v>
      </c>
      <c r="P8">
        <v>0.106016</v>
      </c>
      <c r="Q8">
        <v>1.2E-05</v>
      </c>
      <c r="R8">
        <v>0.075613</v>
      </c>
      <c r="S8">
        <v>0.085946</v>
      </c>
      <c r="T8">
        <v>3.208941</v>
      </c>
      <c r="U8">
        <v>0.07159</v>
      </c>
      <c r="V8">
        <v>0.010743</v>
      </c>
      <c r="W8">
        <v>98.78086</v>
      </c>
    </row>
    <row r="9" spans="1:23" ht="12.75">
      <c r="A9" t="s">
        <v>59</v>
      </c>
      <c r="B9" t="s">
        <v>53</v>
      </c>
      <c r="C9">
        <v>0.529174</v>
      </c>
      <c r="D9">
        <v>0.006844</v>
      </c>
      <c r="E9">
        <v>40.83529</v>
      </c>
      <c r="F9">
        <v>17.73351</v>
      </c>
      <c r="G9">
        <v>3.964277</v>
      </c>
      <c r="H9">
        <v>14.88663</v>
      </c>
      <c r="I9">
        <v>5.353055</v>
      </c>
      <c r="J9">
        <v>0.64817</v>
      </c>
      <c r="K9">
        <v>0.178998</v>
      </c>
      <c r="L9">
        <v>6.101458</v>
      </c>
      <c r="M9">
        <v>1.67182</v>
      </c>
      <c r="N9">
        <v>0.990564</v>
      </c>
      <c r="O9">
        <v>0.525132</v>
      </c>
      <c r="P9">
        <v>0.171778</v>
      </c>
      <c r="Q9">
        <v>0.026218</v>
      </c>
      <c r="R9">
        <v>0.09282</v>
      </c>
      <c r="S9">
        <v>0.011716</v>
      </c>
      <c r="T9">
        <v>4.001935</v>
      </c>
      <c r="U9">
        <v>0.176851</v>
      </c>
      <c r="V9">
        <v>0.005594</v>
      </c>
      <c r="W9">
        <v>97.91184</v>
      </c>
    </row>
    <row r="10" spans="1:23" ht="12.75">
      <c r="A10" t="s">
        <v>60</v>
      </c>
      <c r="B10" t="s">
        <v>53</v>
      </c>
      <c r="C10">
        <v>0.336657</v>
      </c>
      <c r="D10">
        <v>0.015399</v>
      </c>
      <c r="E10">
        <v>41.55007</v>
      </c>
      <c r="F10">
        <v>17.56542</v>
      </c>
      <c r="G10">
        <v>3.940146</v>
      </c>
      <c r="H10">
        <v>15.74395</v>
      </c>
      <c r="I10">
        <v>6.427977</v>
      </c>
      <c r="J10">
        <v>0.581574</v>
      </c>
      <c r="K10">
        <v>0.260792</v>
      </c>
      <c r="L10">
        <v>5.68997</v>
      </c>
      <c r="M10">
        <v>1.677952</v>
      </c>
      <c r="N10">
        <v>0.857704</v>
      </c>
      <c r="O10">
        <v>0.244601</v>
      </c>
      <c r="P10">
        <v>0.125117</v>
      </c>
      <c r="Q10">
        <v>0.076428</v>
      </c>
      <c r="R10">
        <v>0.0293</v>
      </c>
      <c r="S10">
        <v>0.02346</v>
      </c>
      <c r="T10">
        <v>2.86491</v>
      </c>
      <c r="U10">
        <v>0.029905</v>
      </c>
      <c r="V10">
        <v>0.009573</v>
      </c>
      <c r="W10">
        <v>98.05091</v>
      </c>
    </row>
    <row r="11" spans="1:23" ht="12.75">
      <c r="A11" t="s">
        <v>61</v>
      </c>
      <c r="B11" t="s">
        <v>53</v>
      </c>
      <c r="C11">
        <v>0.602292</v>
      </c>
      <c r="D11">
        <v>0.009684</v>
      </c>
      <c r="E11">
        <v>42.05068</v>
      </c>
      <c r="F11">
        <v>17.66368</v>
      </c>
      <c r="G11">
        <v>4.068482</v>
      </c>
      <c r="H11">
        <v>14.79465</v>
      </c>
      <c r="I11">
        <v>5.050268</v>
      </c>
      <c r="J11">
        <v>0.49708</v>
      </c>
      <c r="K11">
        <v>0.259141</v>
      </c>
      <c r="L11">
        <v>6.523209</v>
      </c>
      <c r="M11">
        <v>1.804337</v>
      </c>
      <c r="N11">
        <v>1.071259</v>
      </c>
      <c r="O11">
        <v>0.532483</v>
      </c>
      <c r="P11">
        <v>0.168968</v>
      </c>
      <c r="Q11">
        <v>0.091232</v>
      </c>
      <c r="R11">
        <v>0.019842</v>
      </c>
      <c r="S11">
        <v>0.015631</v>
      </c>
      <c r="T11">
        <v>3.409048</v>
      </c>
      <c r="U11">
        <v>0.161416</v>
      </c>
      <c r="V11">
        <v>0.019926</v>
      </c>
      <c r="W11">
        <v>98.81331</v>
      </c>
    </row>
    <row r="12" spans="1:23" ht="12.75">
      <c r="A12" t="s">
        <v>62</v>
      </c>
      <c r="B12" t="s">
        <v>53</v>
      </c>
      <c r="C12">
        <v>0.515977</v>
      </c>
      <c r="D12">
        <v>0.019887</v>
      </c>
      <c r="E12">
        <v>41.87558</v>
      </c>
      <c r="F12">
        <v>17.59088</v>
      </c>
      <c r="G12">
        <v>4.093592</v>
      </c>
      <c r="H12">
        <v>14.75019</v>
      </c>
      <c r="I12">
        <v>4.932868</v>
      </c>
      <c r="J12">
        <v>0.519001</v>
      </c>
      <c r="K12">
        <v>0.244615</v>
      </c>
      <c r="L12">
        <v>6.24201</v>
      </c>
      <c r="M12">
        <v>1.79508</v>
      </c>
      <c r="N12">
        <v>1.163555</v>
      </c>
      <c r="O12">
        <v>0.545166</v>
      </c>
      <c r="P12">
        <v>0.193856</v>
      </c>
      <c r="Q12">
        <v>0.026836</v>
      </c>
      <c r="R12">
        <v>0.021436</v>
      </c>
      <c r="S12">
        <v>0.01617</v>
      </c>
      <c r="T12">
        <v>3.529732</v>
      </c>
      <c r="U12">
        <v>0.058791</v>
      </c>
      <c r="V12">
        <v>1.1E-05</v>
      </c>
      <c r="W12">
        <v>98.13525</v>
      </c>
    </row>
    <row r="13" spans="1:23" ht="12.75">
      <c r="A13" t="s">
        <v>63</v>
      </c>
      <c r="B13" t="s">
        <v>53</v>
      </c>
      <c r="C13">
        <v>0.467475</v>
      </c>
      <c r="D13">
        <v>0.001704</v>
      </c>
      <c r="E13">
        <v>42.31451</v>
      </c>
      <c r="F13">
        <v>17.52786</v>
      </c>
      <c r="G13">
        <v>4.060602</v>
      </c>
      <c r="H13">
        <v>14.95082</v>
      </c>
      <c r="I13">
        <v>5.497163</v>
      </c>
      <c r="J13">
        <v>0.501643</v>
      </c>
      <c r="K13">
        <v>0.233446</v>
      </c>
      <c r="L13">
        <v>6.072042</v>
      </c>
      <c r="M13">
        <v>1.722248</v>
      </c>
      <c r="N13">
        <v>1.066279</v>
      </c>
      <c r="O13">
        <v>0.528602</v>
      </c>
      <c r="P13">
        <v>0.116821</v>
      </c>
      <c r="Q13">
        <v>0.056474</v>
      </c>
      <c r="R13">
        <v>0.094778</v>
      </c>
      <c r="S13">
        <v>0.050738</v>
      </c>
      <c r="T13">
        <v>3.310741</v>
      </c>
      <c r="U13">
        <v>0.085138</v>
      </c>
      <c r="V13">
        <v>1.1E-05</v>
      </c>
      <c r="W13">
        <v>98.6591</v>
      </c>
    </row>
    <row r="14" spans="1:23" ht="12.75">
      <c r="A14" t="s">
        <v>64</v>
      </c>
      <c r="B14" t="s">
        <v>53</v>
      </c>
      <c r="C14">
        <v>0.559566</v>
      </c>
      <c r="D14">
        <v>0.029498</v>
      </c>
      <c r="E14">
        <v>42.16838</v>
      </c>
      <c r="F14">
        <v>17.44045</v>
      </c>
      <c r="G14">
        <v>4.084106</v>
      </c>
      <c r="H14">
        <v>14.736</v>
      </c>
      <c r="I14">
        <v>5.034395</v>
      </c>
      <c r="J14">
        <v>0.582317</v>
      </c>
      <c r="K14">
        <v>0.229822</v>
      </c>
      <c r="L14">
        <v>6.283417</v>
      </c>
      <c r="M14">
        <v>1.758606</v>
      </c>
      <c r="N14">
        <v>1.050329</v>
      </c>
      <c r="O14">
        <v>0.566045</v>
      </c>
      <c r="P14">
        <v>0.14928</v>
      </c>
      <c r="Q14">
        <v>0.054925</v>
      </c>
      <c r="R14">
        <v>1.3E-05</v>
      </c>
      <c r="S14">
        <v>0.150494</v>
      </c>
      <c r="T14">
        <v>3.528192</v>
      </c>
      <c r="U14">
        <v>0.08568</v>
      </c>
      <c r="V14">
        <v>1.1E-05</v>
      </c>
      <c r="W14">
        <v>98.49152</v>
      </c>
    </row>
    <row r="15" spans="1:23" ht="12.75">
      <c r="A15" t="s">
        <v>65</v>
      </c>
      <c r="B15" t="s">
        <v>53</v>
      </c>
      <c r="C15">
        <v>0.557328</v>
      </c>
      <c r="D15">
        <v>0.022783</v>
      </c>
      <c r="E15">
        <v>41.3605</v>
      </c>
      <c r="F15">
        <v>17.52296</v>
      </c>
      <c r="G15">
        <v>4.073275</v>
      </c>
      <c r="H15">
        <v>14.89477</v>
      </c>
      <c r="I15">
        <v>4.680892</v>
      </c>
      <c r="J15">
        <v>0.697016</v>
      </c>
      <c r="K15">
        <v>0.114104</v>
      </c>
      <c r="L15">
        <v>6.589409</v>
      </c>
      <c r="M15">
        <v>1.847643</v>
      </c>
      <c r="N15">
        <v>1.047686</v>
      </c>
      <c r="O15">
        <v>0.589751</v>
      </c>
      <c r="P15">
        <v>0.178667</v>
      </c>
      <c r="Q15">
        <v>0.069923</v>
      </c>
      <c r="R15">
        <v>0.027921</v>
      </c>
      <c r="S15">
        <v>0.017845</v>
      </c>
      <c r="T15">
        <v>3.560765</v>
      </c>
      <c r="U15">
        <v>0.185541</v>
      </c>
      <c r="V15">
        <v>0.004693</v>
      </c>
      <c r="W15">
        <v>98.04346</v>
      </c>
    </row>
    <row r="16" spans="1:23" ht="12.75">
      <c r="A16" t="s">
        <v>82</v>
      </c>
      <c r="B16" t="s">
        <v>53</v>
      </c>
      <c r="C16">
        <v>0.457787</v>
      </c>
      <c r="D16">
        <v>0.023976</v>
      </c>
      <c r="E16">
        <v>40.97133</v>
      </c>
      <c r="F16">
        <v>18.14185</v>
      </c>
      <c r="G16">
        <v>3.603452</v>
      </c>
      <c r="H16">
        <v>15.92216</v>
      </c>
      <c r="I16">
        <v>5.764729</v>
      </c>
      <c r="J16">
        <v>0.543313</v>
      </c>
      <c r="K16">
        <v>0.211395</v>
      </c>
      <c r="L16">
        <v>6.098421</v>
      </c>
      <c r="M16">
        <v>1.861621</v>
      </c>
      <c r="N16">
        <v>1.005237</v>
      </c>
      <c r="O16">
        <v>0.487538</v>
      </c>
      <c r="P16">
        <v>0.049485</v>
      </c>
      <c r="Q16">
        <v>0.007008</v>
      </c>
      <c r="R16">
        <v>0.091816</v>
      </c>
      <c r="S16">
        <v>0.063918</v>
      </c>
      <c r="T16">
        <v>3.335507</v>
      </c>
      <c r="U16">
        <v>0.077659</v>
      </c>
      <c r="V16">
        <v>0.008206</v>
      </c>
      <c r="W16">
        <v>98.7264</v>
      </c>
    </row>
    <row r="17" spans="1:23" ht="12.75">
      <c r="A17" t="s">
        <v>83</v>
      </c>
      <c r="B17" t="s">
        <v>53</v>
      </c>
      <c r="C17">
        <v>0.49914</v>
      </c>
      <c r="D17">
        <v>0.010216</v>
      </c>
      <c r="E17">
        <v>42.75178</v>
      </c>
      <c r="F17">
        <v>17.31669</v>
      </c>
      <c r="G17">
        <v>3.963604</v>
      </c>
      <c r="H17">
        <v>15.38289</v>
      </c>
      <c r="I17">
        <v>5.505977</v>
      </c>
      <c r="J17">
        <v>0.567562</v>
      </c>
      <c r="K17">
        <v>0.268283</v>
      </c>
      <c r="L17">
        <v>6.298598</v>
      </c>
      <c r="M17">
        <v>1.850751</v>
      </c>
      <c r="N17">
        <v>0.962988</v>
      </c>
      <c r="O17">
        <v>0.428474</v>
      </c>
      <c r="P17">
        <v>0.164588</v>
      </c>
      <c r="Q17">
        <v>0.100473</v>
      </c>
      <c r="R17">
        <v>0.051345</v>
      </c>
      <c r="S17">
        <v>0.016691</v>
      </c>
      <c r="T17">
        <v>2.633487</v>
      </c>
      <c r="U17">
        <v>0.072515</v>
      </c>
      <c r="V17">
        <v>0.012462</v>
      </c>
      <c r="W17">
        <v>98.85851</v>
      </c>
    </row>
    <row r="18" spans="1:23" ht="12.75">
      <c r="A18" t="s">
        <v>84</v>
      </c>
      <c r="B18" t="s">
        <v>53</v>
      </c>
      <c r="C18">
        <v>0.484907</v>
      </c>
      <c r="D18">
        <v>0.011929</v>
      </c>
      <c r="E18">
        <v>42.34029</v>
      </c>
      <c r="F18">
        <v>16.94455</v>
      </c>
      <c r="G18">
        <v>4.049017</v>
      </c>
      <c r="H18">
        <v>15.37575</v>
      </c>
      <c r="I18">
        <v>5.692607</v>
      </c>
      <c r="J18">
        <v>0.553347</v>
      </c>
      <c r="K18">
        <v>0.246192</v>
      </c>
      <c r="L18">
        <v>6.248014</v>
      </c>
      <c r="M18">
        <v>1.748296</v>
      </c>
      <c r="N18">
        <v>0.958076</v>
      </c>
      <c r="O18">
        <v>0.459516</v>
      </c>
      <c r="P18">
        <v>0.15241</v>
      </c>
      <c r="Q18">
        <v>0.082345</v>
      </c>
      <c r="R18">
        <v>0.033462</v>
      </c>
      <c r="S18">
        <v>0.047275</v>
      </c>
      <c r="T18">
        <v>2.657055</v>
      </c>
      <c r="U18">
        <v>0.067231</v>
      </c>
      <c r="V18">
        <v>0.006452</v>
      </c>
      <c r="W18">
        <v>98.15871</v>
      </c>
    </row>
    <row r="20" spans="2:23" ht="12.75">
      <c r="B20" t="s">
        <v>89</v>
      </c>
      <c r="C20">
        <f>AVERAGE(C3:C18)</f>
        <v>0.5017433125</v>
      </c>
      <c r="D20">
        <f aca="true" t="shared" si="0" ref="D20:W20">AVERAGE(D3:D18)</f>
        <v>0.017246062500000003</v>
      </c>
      <c r="E20">
        <f t="shared" si="0"/>
        <v>41.796371875</v>
      </c>
      <c r="F20">
        <f t="shared" si="0"/>
        <v>17.548778125000002</v>
      </c>
      <c r="G20">
        <f t="shared" si="0"/>
        <v>4.0050971875000005</v>
      </c>
      <c r="H20">
        <f t="shared" si="0"/>
        <v>15.202018749999999</v>
      </c>
      <c r="I20">
        <f t="shared" si="0"/>
        <v>5.507658875</v>
      </c>
      <c r="J20">
        <f t="shared" si="0"/>
        <v>0.5862191875</v>
      </c>
      <c r="K20">
        <f t="shared" si="0"/>
        <v>0.204273</v>
      </c>
      <c r="L20">
        <f t="shared" si="0"/>
        <v>6.121487375</v>
      </c>
      <c r="M20">
        <f t="shared" si="0"/>
        <v>1.76150425</v>
      </c>
      <c r="N20">
        <f t="shared" si="0"/>
        <v>0.992909125</v>
      </c>
      <c r="O20">
        <f t="shared" si="0"/>
        <v>0.4727110625</v>
      </c>
      <c r="P20">
        <f t="shared" si="0"/>
        <v>0.13434537500000002</v>
      </c>
      <c r="Q20">
        <f t="shared" si="0"/>
        <v>0.061885812500000005</v>
      </c>
      <c r="R20">
        <f t="shared" si="0"/>
        <v>0.05345475</v>
      </c>
      <c r="S20">
        <f t="shared" si="0"/>
        <v>0.042156875</v>
      </c>
      <c r="T20">
        <f t="shared" si="0"/>
        <v>3.3268865625</v>
      </c>
      <c r="U20">
        <f t="shared" si="0"/>
        <v>0.106436375</v>
      </c>
      <c r="V20">
        <f t="shared" si="0"/>
        <v>0.0057819375</v>
      </c>
      <c r="W20">
        <f t="shared" si="0"/>
        <v>98.44896437500002</v>
      </c>
    </row>
    <row r="22" spans="2:23" ht="12.75">
      <c r="B22" t="s">
        <v>90</v>
      </c>
      <c r="C22">
        <f>STDEV(C3:C18)</f>
        <v>0.06163095352577174</v>
      </c>
      <c r="D22">
        <f aca="true" t="shared" si="1" ref="D22:W22">STDEV(D3:D18)</f>
        <v>0.010428740610887135</v>
      </c>
      <c r="E22">
        <f t="shared" si="1"/>
        <v>0.5303564839768149</v>
      </c>
      <c r="F22">
        <f t="shared" si="1"/>
        <v>0.2694326394535686</v>
      </c>
      <c r="G22">
        <f t="shared" si="1"/>
        <v>0.13877920517196557</v>
      </c>
      <c r="H22">
        <f t="shared" si="1"/>
        <v>0.4323502748910116</v>
      </c>
      <c r="I22">
        <f t="shared" si="1"/>
        <v>0.483202213240361</v>
      </c>
      <c r="J22">
        <f t="shared" si="1"/>
        <v>0.05720729651622975</v>
      </c>
      <c r="K22">
        <f t="shared" si="1"/>
        <v>0.05417503811043105</v>
      </c>
      <c r="L22">
        <f t="shared" si="1"/>
        <v>0.23729800286443622</v>
      </c>
      <c r="M22">
        <f t="shared" si="1"/>
        <v>0.061506906692392393</v>
      </c>
      <c r="N22">
        <f t="shared" si="1"/>
        <v>0.08602341511385139</v>
      </c>
      <c r="O22">
        <f t="shared" si="1"/>
        <v>0.09014203428328615</v>
      </c>
      <c r="P22">
        <f t="shared" si="1"/>
        <v>0.03925036293484001</v>
      </c>
      <c r="Q22">
        <f t="shared" si="1"/>
        <v>0.031342733125279604</v>
      </c>
      <c r="R22">
        <f t="shared" si="1"/>
        <v>0.037242332287331315</v>
      </c>
      <c r="S22">
        <f t="shared" si="1"/>
        <v>0.038832662152497345</v>
      </c>
      <c r="T22">
        <f t="shared" si="1"/>
        <v>0.3546106321829566</v>
      </c>
      <c r="U22">
        <f t="shared" si="1"/>
        <v>0.049218476069967855</v>
      </c>
      <c r="V22">
        <f t="shared" si="1"/>
        <v>0.006134157507691391</v>
      </c>
      <c r="W22">
        <f t="shared" si="1"/>
        <v>0.43112081613655723</v>
      </c>
    </row>
    <row r="24" ht="12.75">
      <c r="A24" s="1"/>
    </row>
    <row r="25" ht="12.75">
      <c r="A25" s="1"/>
    </row>
    <row r="26" spans="1:7" ht="18.75">
      <c r="A26" s="20" t="s">
        <v>85</v>
      </c>
      <c r="B26" s="7"/>
      <c r="C26" s="7"/>
      <c r="D26" s="7"/>
      <c r="G26" s="23" t="s">
        <v>88</v>
      </c>
    </row>
    <row r="28" spans="1:7" ht="13.5" thickBot="1">
      <c r="A28" s="5" t="s">
        <v>0</v>
      </c>
      <c r="B28" s="5" t="s">
        <v>1</v>
      </c>
      <c r="C28" s="5" t="s">
        <v>5</v>
      </c>
      <c r="D28" s="5" t="s">
        <v>2</v>
      </c>
      <c r="E28" s="5" t="s">
        <v>3</v>
      </c>
      <c r="F28" s="5" t="s">
        <v>17</v>
      </c>
      <c r="G28" s="5" t="s">
        <v>4</v>
      </c>
    </row>
    <row r="29" spans="1:12" ht="15.75">
      <c r="A29" s="2" t="s">
        <v>12</v>
      </c>
      <c r="B29" s="13">
        <f>F20</f>
        <v>17.548778125000002</v>
      </c>
      <c r="C29" s="13">
        <v>79.8988</v>
      </c>
      <c r="D29" s="2">
        <f aca="true" t="shared" si="2" ref="D29:D51">B29/C29</f>
        <v>0.219637568086129</v>
      </c>
      <c r="E29" s="2">
        <f>2*D29</f>
        <v>0.439275136172258</v>
      </c>
      <c r="F29" s="4">
        <f>E29*$D$59</f>
        <v>1.6349349460026985</v>
      </c>
      <c r="G29" s="13">
        <f>F29/2</f>
        <v>0.8174674730013493</v>
      </c>
      <c r="J29" s="24" t="s">
        <v>95</v>
      </c>
      <c r="L29" s="26">
        <f>SUM(G30:G39,G42,G43,G40,G41)</f>
        <v>1.0468174140982942</v>
      </c>
    </row>
    <row r="30" spans="1:7" ht="15.75">
      <c r="A30" s="19" t="s">
        <v>29</v>
      </c>
      <c r="B30" s="13">
        <f>T20</f>
        <v>3.3268865625</v>
      </c>
      <c r="C30" s="13">
        <v>264.0368</v>
      </c>
      <c r="D30" s="2">
        <f t="shared" si="2"/>
        <v>0.012600086664055918</v>
      </c>
      <c r="E30" s="18">
        <f>2*D30</f>
        <v>0.025200173328111836</v>
      </c>
      <c r="F30" s="4">
        <f aca="true" t="shared" si="3" ref="F30:F44">E30*$D$59</f>
        <v>0.09379234249055855</v>
      </c>
      <c r="G30" s="13">
        <f>F30/2</f>
        <v>0.046896171245279276</v>
      </c>
    </row>
    <row r="31" spans="1:12" ht="15.75">
      <c r="A31" s="19" t="s">
        <v>32</v>
      </c>
      <c r="B31" s="13">
        <f>U20</f>
        <v>0.106436375</v>
      </c>
      <c r="C31" s="13">
        <v>270.03</v>
      </c>
      <c r="D31" s="2">
        <f t="shared" si="2"/>
        <v>0.00039416500018516463</v>
      </c>
      <c r="E31" s="18">
        <f>2*D31</f>
        <v>0.0007883300003703293</v>
      </c>
      <c r="F31" s="4">
        <f t="shared" si="3"/>
        <v>0.002934079715548373</v>
      </c>
      <c r="G31" s="13">
        <f>F31/2</f>
        <v>0.0014670398577741866</v>
      </c>
      <c r="J31" s="24" t="s">
        <v>96</v>
      </c>
      <c r="L31" s="26">
        <f>SUM(G46,G48,G29,G49)</f>
        <v>1.989972438606989</v>
      </c>
    </row>
    <row r="32" spans="1:7" ht="15.75">
      <c r="A32" s="19" t="s">
        <v>23</v>
      </c>
      <c r="B32" s="13">
        <f>C20</f>
        <v>0.5017433125</v>
      </c>
      <c r="C32" s="13">
        <v>227.8082</v>
      </c>
      <c r="D32" s="2">
        <f t="shared" si="2"/>
        <v>0.0022024813527344498</v>
      </c>
      <c r="E32" s="2">
        <f aca="true" t="shared" si="4" ref="E32:E38">D32*3</f>
        <v>0.006607444058203349</v>
      </c>
      <c r="F32" s="4">
        <f t="shared" si="3"/>
        <v>0.024592198157735796</v>
      </c>
      <c r="G32" s="13">
        <f aca="true" t="shared" si="5" ref="G32:G38">F32*2/3</f>
        <v>0.016394798771823864</v>
      </c>
    </row>
    <row r="33" spans="1:10" ht="15.75">
      <c r="A33" s="19" t="s">
        <v>24</v>
      </c>
      <c r="B33" s="13">
        <f>I20</f>
        <v>5.507658875</v>
      </c>
      <c r="C33" s="13">
        <v>325.8182</v>
      </c>
      <c r="D33" s="2">
        <f t="shared" si="2"/>
        <v>0.016904086005631362</v>
      </c>
      <c r="E33" s="2">
        <f t="shared" si="4"/>
        <v>0.050712258016894086</v>
      </c>
      <c r="F33" s="4">
        <f t="shared" si="3"/>
        <v>0.18874558561405286</v>
      </c>
      <c r="G33" s="13">
        <f t="shared" si="5"/>
        <v>0.12583039040936858</v>
      </c>
      <c r="J33" s="24" t="s">
        <v>99</v>
      </c>
    </row>
    <row r="34" spans="1:7" ht="15.75">
      <c r="A34" s="19" t="s">
        <v>26</v>
      </c>
      <c r="B34" s="13">
        <f>H20</f>
        <v>15.202018749999999</v>
      </c>
      <c r="C34" s="13">
        <v>328.2382</v>
      </c>
      <c r="D34" s="2">
        <f t="shared" si="2"/>
        <v>0.04631398402136009</v>
      </c>
      <c r="E34" s="2">
        <f t="shared" si="4"/>
        <v>0.13894195206408028</v>
      </c>
      <c r="F34" s="4">
        <f t="shared" si="3"/>
        <v>0.517127044509793</v>
      </c>
      <c r="G34" s="13">
        <f t="shared" si="5"/>
        <v>0.34475136300652864</v>
      </c>
    </row>
    <row r="35" spans="1:7" ht="15.75">
      <c r="A35" s="19" t="s">
        <v>27</v>
      </c>
      <c r="B35" s="13">
        <f>M20</f>
        <v>1.76150425</v>
      </c>
      <c r="C35" s="13">
        <v>329.8122</v>
      </c>
      <c r="D35" s="2">
        <f t="shared" si="2"/>
        <v>0.0053409311420256735</v>
      </c>
      <c r="E35" s="2">
        <f t="shared" si="4"/>
        <v>0.01602279342607702</v>
      </c>
      <c r="F35" s="4">
        <f t="shared" si="3"/>
        <v>0.05963511873934746</v>
      </c>
      <c r="G35" s="13">
        <f t="shared" si="5"/>
        <v>0.03975674582623164</v>
      </c>
    </row>
    <row r="36" spans="1:7" ht="15.75">
      <c r="A36" s="19" t="s">
        <v>25</v>
      </c>
      <c r="B36" s="13">
        <f>L20</f>
        <v>6.121487375</v>
      </c>
      <c r="C36" s="13">
        <v>336.4782</v>
      </c>
      <c r="D36" s="2">
        <f t="shared" si="2"/>
        <v>0.01819282014406877</v>
      </c>
      <c r="E36" s="2">
        <f t="shared" si="4"/>
        <v>0.05457846043220631</v>
      </c>
      <c r="F36" s="4">
        <f t="shared" si="3"/>
        <v>0.2031351763662034</v>
      </c>
      <c r="G36" s="13">
        <f t="shared" si="5"/>
        <v>0.13542345091080227</v>
      </c>
    </row>
    <row r="37" spans="1:7" ht="12.75">
      <c r="A37" s="19" t="s">
        <v>92</v>
      </c>
      <c r="B37" s="13">
        <f>N20</f>
        <v>0.992909125</v>
      </c>
      <c r="C37" s="13">
        <f>(150.35+15.9994)</f>
        <v>166.3494</v>
      </c>
      <c r="D37" s="2">
        <f t="shared" si="2"/>
        <v>0.005968816990022206</v>
      </c>
      <c r="E37" s="2">
        <f>D37*1</f>
        <v>0.005968816990022206</v>
      </c>
      <c r="F37" s="4">
        <f t="shared" si="3"/>
        <v>0.02221529670064272</v>
      </c>
      <c r="G37" s="13">
        <f>F37</f>
        <v>0.02221529670064272</v>
      </c>
    </row>
    <row r="38" spans="1:7" ht="15.75">
      <c r="A38" s="19" t="s">
        <v>28</v>
      </c>
      <c r="B38" s="13">
        <f>O20</f>
        <v>0.4727110625</v>
      </c>
      <c r="C38" s="13">
        <v>362.4982</v>
      </c>
      <c r="D38" s="2">
        <f t="shared" si="2"/>
        <v>0.0013040369924595487</v>
      </c>
      <c r="E38" s="2">
        <f t="shared" si="4"/>
        <v>0.003912110977378647</v>
      </c>
      <c r="F38" s="4">
        <f t="shared" si="3"/>
        <v>0.014560457496617716</v>
      </c>
      <c r="G38" s="13">
        <f t="shared" si="5"/>
        <v>0.00970697166441181</v>
      </c>
    </row>
    <row r="39" spans="1:7" ht="12.75">
      <c r="A39" s="2" t="s">
        <v>7</v>
      </c>
      <c r="B39" s="13">
        <f>J20</f>
        <v>0.5862191875</v>
      </c>
      <c r="C39" s="13">
        <v>71.85</v>
      </c>
      <c r="D39" s="2">
        <f t="shared" si="2"/>
        <v>0.008158930932498261</v>
      </c>
      <c r="E39" s="2">
        <f aca="true" t="shared" si="6" ref="E39:E45">D39*1</f>
        <v>0.008158930932498261</v>
      </c>
      <c r="F39" s="4">
        <f t="shared" si="3"/>
        <v>0.030366665911937457</v>
      </c>
      <c r="G39" s="13">
        <f>F39</f>
        <v>0.030366665911937457</v>
      </c>
    </row>
    <row r="40" spans="1:7" ht="12.75">
      <c r="A40" s="2" t="s">
        <v>20</v>
      </c>
      <c r="B40" s="13">
        <f>V20</f>
        <v>0.0057819375</v>
      </c>
      <c r="C40" s="13">
        <v>134.69</v>
      </c>
      <c r="D40" s="2">
        <f t="shared" si="2"/>
        <v>4.292774148043656E-05</v>
      </c>
      <c r="E40" s="2">
        <f t="shared" si="6"/>
        <v>4.292774148043656E-05</v>
      </c>
      <c r="F40" s="4">
        <f t="shared" si="3"/>
        <v>0.0001597724499294521</v>
      </c>
      <c r="G40" s="13">
        <f>F40</f>
        <v>0.0001597724499294521</v>
      </c>
    </row>
    <row r="41" spans="1:7" ht="12.75">
      <c r="A41" s="19" t="s">
        <v>21</v>
      </c>
      <c r="B41" s="13">
        <f>S20</f>
        <v>0.042156875</v>
      </c>
      <c r="C41" s="14">
        <v>223.1894</v>
      </c>
      <c r="D41" s="2">
        <f t="shared" si="2"/>
        <v>0.00018888385828359232</v>
      </c>
      <c r="E41" s="2">
        <f t="shared" si="6"/>
        <v>0.00018888385828359232</v>
      </c>
      <c r="F41" s="4">
        <f t="shared" si="3"/>
        <v>0.000703005463351716</v>
      </c>
      <c r="G41" s="13">
        <f>F41</f>
        <v>0.000703005463351716</v>
      </c>
    </row>
    <row r="42" spans="1:7" ht="12.75">
      <c r="A42" s="2" t="s">
        <v>6</v>
      </c>
      <c r="B42" s="13">
        <f>G20</f>
        <v>4.0050971875000005</v>
      </c>
      <c r="C42" s="14">
        <v>56.08</v>
      </c>
      <c r="D42" s="2">
        <f t="shared" si="2"/>
        <v>0.07141756753744652</v>
      </c>
      <c r="E42" s="2">
        <f t="shared" si="6"/>
        <v>0.07141756753744652</v>
      </c>
      <c r="F42" s="4">
        <f t="shared" si="3"/>
        <v>0.26580852707240765</v>
      </c>
      <c r="G42" s="13">
        <f>F42</f>
        <v>0.26580852707240765</v>
      </c>
    </row>
    <row r="43" spans="1:7" ht="12.75">
      <c r="A43" s="19" t="s">
        <v>19</v>
      </c>
      <c r="B43" s="13">
        <f>K20</f>
        <v>0.204273</v>
      </c>
      <c r="C43" s="14">
        <v>103.62</v>
      </c>
      <c r="D43" s="2">
        <f t="shared" si="2"/>
        <v>0.0019713665315576143</v>
      </c>
      <c r="E43" s="2">
        <f t="shared" si="6"/>
        <v>0.0019713665315576143</v>
      </c>
      <c r="F43" s="4">
        <f t="shared" si="3"/>
        <v>0.00733721480780506</v>
      </c>
      <c r="G43" s="13">
        <f>F43</f>
        <v>0.00733721480780506</v>
      </c>
    </row>
    <row r="44" spans="1:7" ht="15.75">
      <c r="A44" s="2" t="s">
        <v>18</v>
      </c>
      <c r="B44" s="13">
        <v>0</v>
      </c>
      <c r="C44" s="14">
        <v>18.015</v>
      </c>
      <c r="D44" s="2">
        <f t="shared" si="2"/>
        <v>0</v>
      </c>
      <c r="E44" s="2">
        <f t="shared" si="6"/>
        <v>0</v>
      </c>
      <c r="F44" s="4">
        <f t="shared" si="3"/>
        <v>0</v>
      </c>
      <c r="G44" s="13">
        <f>2*F44</f>
        <v>0</v>
      </c>
    </row>
    <row r="45" spans="1:7" ht="15.75">
      <c r="A45" s="19" t="s">
        <v>22</v>
      </c>
      <c r="B45" s="13">
        <v>0</v>
      </c>
      <c r="C45" s="14"/>
      <c r="D45" s="2"/>
      <c r="E45" s="2">
        <f t="shared" si="6"/>
        <v>0</v>
      </c>
      <c r="F45" s="2"/>
      <c r="G45" s="13"/>
    </row>
    <row r="46" spans="1:7" ht="15.75">
      <c r="A46" s="19" t="s">
        <v>31</v>
      </c>
      <c r="B46" s="13">
        <f>E20</f>
        <v>41.796371875</v>
      </c>
      <c r="C46" s="14">
        <v>265.78</v>
      </c>
      <c r="D46" s="2">
        <f t="shared" si="2"/>
        <v>0.15725928164271202</v>
      </c>
      <c r="E46" s="2">
        <f>D46*5</f>
        <v>0.7862964082135602</v>
      </c>
      <c r="F46" s="4">
        <f aca="true" t="shared" si="7" ref="F46:F51">E46*$D$59</f>
        <v>2.926510903637027</v>
      </c>
      <c r="G46" s="13">
        <f>F46*2/5</f>
        <v>1.1706043614548107</v>
      </c>
    </row>
    <row r="47" spans="1:7" ht="15.75">
      <c r="A47" s="2" t="s">
        <v>8</v>
      </c>
      <c r="B47" s="13">
        <f>D20</f>
        <v>0.017246062500000003</v>
      </c>
      <c r="C47" s="13">
        <v>141.94</v>
      </c>
      <c r="D47" s="2">
        <f t="shared" si="2"/>
        <v>0.00012150248344370863</v>
      </c>
      <c r="E47" s="2">
        <f>5*D47</f>
        <v>0.0006075124172185431</v>
      </c>
      <c r="F47" s="4">
        <f t="shared" si="7"/>
        <v>0.002261096063155452</v>
      </c>
      <c r="G47" s="13">
        <f>F47*2/5</f>
        <v>0.0009044384252621808</v>
      </c>
    </row>
    <row r="48" spans="1:7" ht="15.75">
      <c r="A48" s="19" t="s">
        <v>30</v>
      </c>
      <c r="B48" s="13">
        <f>Q20</f>
        <v>0.061885812500000005</v>
      </c>
      <c r="C48" s="13">
        <v>441.89</v>
      </c>
      <c r="D48" s="2">
        <f t="shared" si="2"/>
        <v>0.00014004800402815182</v>
      </c>
      <c r="E48" s="2">
        <f>5*D48</f>
        <v>0.000700240020140759</v>
      </c>
      <c r="F48" s="4">
        <f t="shared" si="7"/>
        <v>0.002606218256497947</v>
      </c>
      <c r="G48" s="13">
        <f>F48*2/5</f>
        <v>0.0010424873025991787</v>
      </c>
    </row>
    <row r="49" spans="1:7" ht="15.75">
      <c r="A49" s="19" t="s">
        <v>91</v>
      </c>
      <c r="B49" s="13">
        <f>R20</f>
        <v>0.05345475</v>
      </c>
      <c r="C49" s="13">
        <f>(3*15.9994)+183.85</f>
        <v>231.8482</v>
      </c>
      <c r="D49" s="2">
        <f t="shared" si="2"/>
        <v>0.00023055926248295223</v>
      </c>
      <c r="E49" s="2">
        <f>3*D49</f>
        <v>0.0006916777874488567</v>
      </c>
      <c r="F49" s="4">
        <f t="shared" si="7"/>
        <v>0.00257435054469031</v>
      </c>
      <c r="G49" s="13">
        <f>F49/3</f>
        <v>0.0008581168482301034</v>
      </c>
    </row>
    <row r="50" spans="1:7" ht="15.75">
      <c r="A50" s="2" t="s">
        <v>13</v>
      </c>
      <c r="B50" s="14">
        <v>0</v>
      </c>
      <c r="C50" s="14">
        <v>44.01</v>
      </c>
      <c r="D50" s="3">
        <f t="shared" si="2"/>
        <v>0</v>
      </c>
      <c r="E50" s="3">
        <f>D50*2</f>
        <v>0</v>
      </c>
      <c r="F50" s="4">
        <f t="shared" si="7"/>
        <v>0</v>
      </c>
      <c r="G50" s="13">
        <f>F50/2</f>
        <v>0</v>
      </c>
    </row>
    <row r="51" spans="1:7" ht="16.5" thickBot="1">
      <c r="A51" s="2" t="s">
        <v>16</v>
      </c>
      <c r="B51" s="21">
        <v>0</v>
      </c>
      <c r="C51" s="14">
        <v>80.06</v>
      </c>
      <c r="D51" s="3">
        <f t="shared" si="2"/>
        <v>0</v>
      </c>
      <c r="E51" s="6">
        <f>D51*3</f>
        <v>0</v>
      </c>
      <c r="F51" s="4">
        <f t="shared" si="7"/>
        <v>0</v>
      </c>
      <c r="G51" s="13">
        <f>F51/3</f>
        <v>0</v>
      </c>
    </row>
    <row r="52" spans="1:7" ht="12.75">
      <c r="A52" s="17" t="s">
        <v>9</v>
      </c>
      <c r="B52" s="22">
        <f>SUM(B29:B51)</f>
        <v>98.3146205</v>
      </c>
      <c r="E52">
        <f>SUM(E29:E51)</f>
        <v>1.6120829905052367</v>
      </c>
      <c r="G52" s="26">
        <f>SUM(G29:G51)</f>
        <v>3.0376942911305456</v>
      </c>
    </row>
    <row r="54" spans="5:7" ht="12.75">
      <c r="E54" s="12" t="s">
        <v>10</v>
      </c>
      <c r="F54" s="8"/>
      <c r="G54" s="11">
        <v>6</v>
      </c>
    </row>
    <row r="58" spans="3:6" ht="12.75">
      <c r="C58" s="9" t="s">
        <v>14</v>
      </c>
      <c r="D58" s="9"/>
      <c r="E58" s="9"/>
      <c r="F58" s="9"/>
    </row>
    <row r="59" spans="3:6" ht="12.75">
      <c r="C59" s="10" t="s">
        <v>11</v>
      </c>
      <c r="D59" s="9">
        <f>G54/E52</f>
        <v>3.7218927532506023</v>
      </c>
      <c r="E59" s="9"/>
      <c r="F59" s="9"/>
    </row>
    <row r="60" spans="3:6" ht="12.75">
      <c r="C60" s="9"/>
      <c r="D60" s="9"/>
      <c r="E60" s="9"/>
      <c r="F60" s="9"/>
    </row>
    <row r="61" spans="3:6" ht="12.75">
      <c r="C61" s="9" t="s">
        <v>15</v>
      </c>
      <c r="D61" s="9"/>
      <c r="E61" s="9"/>
      <c r="F61" s="9"/>
    </row>
    <row r="84" spans="3:6" ht="12.75">
      <c r="C84" s="9" t="s">
        <v>14</v>
      </c>
      <c r="D84" s="9"/>
      <c r="E84" s="9"/>
      <c r="F84" s="9"/>
    </row>
    <row r="85" spans="3:6" ht="12.75">
      <c r="C85" s="10" t="s">
        <v>11</v>
      </c>
      <c r="D85" s="9" t="e">
        <f>G80/E78</f>
        <v>#DIV/0!</v>
      </c>
      <c r="E85" s="9"/>
      <c r="F85" s="9"/>
    </row>
    <row r="86" spans="3:6" ht="12.75">
      <c r="C86" s="9"/>
      <c r="D86" s="9"/>
      <c r="E86" s="9"/>
      <c r="F86" s="9"/>
    </row>
    <row r="87" spans="3:6" ht="12.75">
      <c r="C87" s="9" t="s">
        <v>15</v>
      </c>
      <c r="D87" s="9"/>
      <c r="E87" s="9"/>
      <c r="F87" s="9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0.28125" style="0" customWidth="1"/>
    <col min="2" max="2" width="11.28125" style="0" customWidth="1"/>
    <col min="3" max="3" width="7.421875" style="0" customWidth="1"/>
    <col min="4" max="4" width="7.140625" style="0" customWidth="1"/>
    <col min="5" max="5" width="8.00390625" style="0" customWidth="1"/>
    <col min="6" max="6" width="6.7109375" style="0" customWidth="1"/>
    <col min="7" max="7" width="6.8515625" style="0" customWidth="1"/>
    <col min="9" max="9" width="7.28125" style="0" customWidth="1"/>
    <col min="10" max="10" width="6.7109375" style="0" customWidth="1"/>
    <col min="11" max="11" width="5.8515625" style="0" customWidth="1"/>
    <col min="12" max="13" width="7.421875" style="0" customWidth="1"/>
    <col min="14" max="14" width="7.140625" style="0" customWidth="1"/>
    <col min="15" max="15" width="7.57421875" style="0" customWidth="1"/>
    <col min="16" max="16" width="7.7109375" style="0" customWidth="1"/>
    <col min="17" max="17" width="7.28125" style="0" customWidth="1"/>
    <col min="18" max="18" width="6.57421875" style="0" customWidth="1"/>
    <col min="19" max="19" width="7.57421875" style="0" customWidth="1"/>
    <col min="20" max="20" width="7.421875" style="0" customWidth="1"/>
    <col min="21" max="21" width="6.57421875" style="0" customWidth="1"/>
    <col min="22" max="22" width="6.7109375" style="0" customWidth="1"/>
  </cols>
  <sheetData>
    <row r="1" spans="1:4" ht="12.75">
      <c r="A1" s="15" t="s">
        <v>33</v>
      </c>
      <c r="B1" s="16"/>
      <c r="C1" s="16"/>
      <c r="D1" s="16"/>
    </row>
    <row r="2" spans="1:23" ht="12.75">
      <c r="A2" t="s">
        <v>34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6</v>
      </c>
      <c r="H2" t="s">
        <v>41</v>
      </c>
      <c r="I2" t="s">
        <v>42</v>
      </c>
      <c r="J2" t="s">
        <v>7</v>
      </c>
      <c r="K2" t="s">
        <v>19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21</v>
      </c>
      <c r="T2" t="s">
        <v>50</v>
      </c>
      <c r="U2" t="s">
        <v>51</v>
      </c>
      <c r="V2" t="s">
        <v>20</v>
      </c>
      <c r="W2" t="s">
        <v>36</v>
      </c>
    </row>
    <row r="3" spans="1:23" ht="12.75">
      <c r="A3" t="s">
        <v>66</v>
      </c>
      <c r="B3" t="s">
        <v>67</v>
      </c>
      <c r="C3">
        <v>0.600574</v>
      </c>
      <c r="D3">
        <v>0.01089</v>
      </c>
      <c r="E3">
        <v>39.73581</v>
      </c>
      <c r="F3">
        <v>18.52785</v>
      </c>
      <c r="G3">
        <v>3.783962</v>
      </c>
      <c r="H3">
        <v>15.54639</v>
      </c>
      <c r="I3">
        <v>5.315721</v>
      </c>
      <c r="J3">
        <v>0.603289</v>
      </c>
      <c r="K3">
        <v>0.095623</v>
      </c>
      <c r="L3">
        <v>6.351026</v>
      </c>
      <c r="M3">
        <v>1.820671</v>
      </c>
      <c r="N3">
        <v>0.973683</v>
      </c>
      <c r="O3">
        <v>0.485404</v>
      </c>
      <c r="P3">
        <v>0.123086</v>
      </c>
      <c r="Q3">
        <v>0.088033</v>
      </c>
      <c r="R3">
        <v>0.138036</v>
      </c>
      <c r="S3">
        <v>1.1E-05</v>
      </c>
      <c r="T3">
        <v>3.640826</v>
      </c>
      <c r="U3">
        <v>0.702447</v>
      </c>
      <c r="V3">
        <v>0.002884</v>
      </c>
      <c r="W3">
        <v>98.54622</v>
      </c>
    </row>
    <row r="4" spans="1:23" ht="12.75">
      <c r="A4" t="s">
        <v>68</v>
      </c>
      <c r="B4" t="s">
        <v>67</v>
      </c>
      <c r="C4">
        <v>0.609561</v>
      </c>
      <c r="D4">
        <v>0.024148</v>
      </c>
      <c r="E4">
        <v>38.99276</v>
      </c>
      <c r="F4">
        <v>18.89998</v>
      </c>
      <c r="G4">
        <v>3.595199</v>
      </c>
      <c r="H4">
        <v>15.84524</v>
      </c>
      <c r="I4">
        <v>4.681115</v>
      </c>
      <c r="J4">
        <v>0.629766</v>
      </c>
      <c r="K4">
        <v>0.065513</v>
      </c>
      <c r="L4">
        <v>6.763784</v>
      </c>
      <c r="M4">
        <v>1.905884</v>
      </c>
      <c r="N4">
        <v>1.067198</v>
      </c>
      <c r="O4">
        <v>0.44251</v>
      </c>
      <c r="P4">
        <v>0.144909</v>
      </c>
      <c r="Q4">
        <v>0.097381</v>
      </c>
      <c r="R4">
        <v>0.026006</v>
      </c>
      <c r="S4">
        <v>0.065169</v>
      </c>
      <c r="T4">
        <v>3.430505</v>
      </c>
      <c r="U4">
        <v>1.113205</v>
      </c>
      <c r="V4">
        <v>0.009283</v>
      </c>
      <c r="W4">
        <v>98.40911</v>
      </c>
    </row>
    <row r="5" spans="1:23" ht="12.75">
      <c r="A5" t="s">
        <v>69</v>
      </c>
      <c r="B5" t="s">
        <v>67</v>
      </c>
      <c r="C5">
        <v>0.510091</v>
      </c>
      <c r="D5">
        <v>0.011421</v>
      </c>
      <c r="E5">
        <v>39.41167</v>
      </c>
      <c r="F5">
        <v>18.90808</v>
      </c>
      <c r="G5">
        <v>3.818895</v>
      </c>
      <c r="H5">
        <v>15.06213</v>
      </c>
      <c r="I5">
        <v>5.567301</v>
      </c>
      <c r="J5">
        <v>0.575324</v>
      </c>
      <c r="K5">
        <v>0.087393</v>
      </c>
      <c r="L5">
        <v>5.854656</v>
      </c>
      <c r="M5">
        <v>1.618905</v>
      </c>
      <c r="N5">
        <v>1.006199</v>
      </c>
      <c r="O5">
        <v>0.468674</v>
      </c>
      <c r="P5">
        <v>0.195419</v>
      </c>
      <c r="Q5">
        <v>0.087631</v>
      </c>
      <c r="R5">
        <v>0.092559</v>
      </c>
      <c r="S5">
        <v>1.1E-05</v>
      </c>
      <c r="T5">
        <v>4.183426</v>
      </c>
      <c r="U5">
        <v>0.718754</v>
      </c>
      <c r="V5">
        <v>1.1E-05</v>
      </c>
      <c r="W5">
        <v>98.17854</v>
      </c>
    </row>
    <row r="7" spans="2:23" ht="12.75">
      <c r="B7" s="24" t="s">
        <v>89</v>
      </c>
      <c r="C7">
        <f>AVERAGE(C3:C5)</f>
        <v>0.5734086666666668</v>
      </c>
      <c r="D7">
        <f aca="true" t="shared" si="0" ref="D7:W7">AVERAGE(D3:D5)</f>
        <v>0.015486333333333333</v>
      </c>
      <c r="E7">
        <f t="shared" si="0"/>
        <v>39.38008</v>
      </c>
      <c r="F7">
        <f t="shared" si="0"/>
        <v>18.778636666666667</v>
      </c>
      <c r="G7">
        <f t="shared" si="0"/>
        <v>3.732685333333333</v>
      </c>
      <c r="H7">
        <f t="shared" si="0"/>
        <v>15.484586666666667</v>
      </c>
      <c r="I7">
        <f t="shared" si="0"/>
        <v>5.1880456666666666</v>
      </c>
      <c r="J7">
        <f t="shared" si="0"/>
        <v>0.602793</v>
      </c>
      <c r="K7">
        <f t="shared" si="0"/>
        <v>0.082843</v>
      </c>
      <c r="L7">
        <f t="shared" si="0"/>
        <v>6.323155333333333</v>
      </c>
      <c r="M7">
        <f t="shared" si="0"/>
        <v>1.78182</v>
      </c>
      <c r="N7">
        <f t="shared" si="0"/>
        <v>1.0156933333333333</v>
      </c>
      <c r="O7">
        <f t="shared" si="0"/>
        <v>0.4655293333333333</v>
      </c>
      <c r="P7">
        <f t="shared" si="0"/>
        <v>0.15447133333333332</v>
      </c>
      <c r="Q7">
        <f t="shared" si="0"/>
        <v>0.091015</v>
      </c>
      <c r="R7">
        <f t="shared" si="0"/>
        <v>0.08553366666666666</v>
      </c>
      <c r="S7">
        <f t="shared" si="0"/>
        <v>0.021730333333333334</v>
      </c>
      <c r="T7">
        <f t="shared" si="0"/>
        <v>3.751585666666667</v>
      </c>
      <c r="U7">
        <f t="shared" si="0"/>
        <v>0.844802</v>
      </c>
      <c r="V7">
        <f t="shared" si="0"/>
        <v>0.004059333333333333</v>
      </c>
      <c r="W7">
        <f t="shared" si="0"/>
        <v>98.37795666666666</v>
      </c>
    </row>
    <row r="9" spans="2:23" ht="12.75">
      <c r="B9" s="24" t="s">
        <v>93</v>
      </c>
      <c r="C9">
        <f aca="true" t="shared" si="1" ref="C9:W9">STDEV(C3:C5)</f>
        <v>0.05501851257834346</v>
      </c>
      <c r="D9">
        <f t="shared" si="1"/>
        <v>0.007505920485412386</v>
      </c>
      <c r="E9">
        <f t="shared" si="1"/>
        <v>0.3725309003290888</v>
      </c>
      <c r="F9">
        <f t="shared" si="1"/>
        <v>0.21722538211114573</v>
      </c>
      <c r="G9">
        <f t="shared" si="1"/>
        <v>0.12034096356741254</v>
      </c>
      <c r="H9">
        <f t="shared" si="1"/>
        <v>0.3951962259856913</v>
      </c>
      <c r="I9">
        <f t="shared" si="1"/>
        <v>0.4566805773243845</v>
      </c>
      <c r="J9">
        <f t="shared" si="1"/>
        <v>0.02722438893712773</v>
      </c>
      <c r="K9">
        <f t="shared" si="1"/>
        <v>0.015562130316894286</v>
      </c>
      <c r="L9">
        <f t="shared" si="1"/>
        <v>0.4552043614041207</v>
      </c>
      <c r="M9">
        <f t="shared" si="1"/>
        <v>0.14738143289098524</v>
      </c>
      <c r="N9">
        <f t="shared" si="1"/>
        <v>0.047474946870252936</v>
      </c>
      <c r="O9">
        <f t="shared" si="1"/>
        <v>0.02161921611283196</v>
      </c>
      <c r="P9">
        <f t="shared" si="1"/>
        <v>0.03710248490779732</v>
      </c>
      <c r="Q9">
        <f t="shared" si="1"/>
        <v>0.005516780582912462</v>
      </c>
      <c r="R9">
        <f t="shared" si="1"/>
        <v>0.05634444698755446</v>
      </c>
      <c r="S9">
        <f t="shared" si="1"/>
        <v>0.03761898883985764</v>
      </c>
      <c r="T9">
        <f t="shared" si="1"/>
        <v>0.38848846299514894</v>
      </c>
      <c r="U9">
        <f t="shared" si="1"/>
        <v>0.2325867738479553</v>
      </c>
      <c r="V9">
        <f t="shared" si="1"/>
        <v>0.0047464252162373035</v>
      </c>
      <c r="W9">
        <f t="shared" si="1"/>
        <v>0.1858091580986646</v>
      </c>
    </row>
    <row r="10" ht="12.75">
      <c r="A10" s="1"/>
    </row>
    <row r="11" spans="1:8" ht="18.75">
      <c r="A11" s="20" t="s">
        <v>86</v>
      </c>
      <c r="B11" s="7"/>
      <c r="C11" s="7"/>
      <c r="D11" s="7"/>
      <c r="H11" s="23" t="s">
        <v>88</v>
      </c>
    </row>
    <row r="13" spans="1:7" ht="13.5" thickBot="1">
      <c r="A13" s="5" t="s">
        <v>0</v>
      </c>
      <c r="B13" s="5" t="s">
        <v>1</v>
      </c>
      <c r="C13" s="5" t="s">
        <v>5</v>
      </c>
      <c r="D13" s="5" t="s">
        <v>2</v>
      </c>
      <c r="E13" s="5" t="s">
        <v>3</v>
      </c>
      <c r="F13" s="5" t="s">
        <v>17</v>
      </c>
      <c r="G13" s="5" t="s">
        <v>4</v>
      </c>
    </row>
    <row r="14" spans="1:15" ht="15.75">
      <c r="A14" s="2" t="s">
        <v>12</v>
      </c>
      <c r="B14" s="13">
        <f>F7</f>
        <v>18.778636666666667</v>
      </c>
      <c r="C14" s="13">
        <v>79.8988</v>
      </c>
      <c r="D14" s="2">
        <f aca="true" t="shared" si="2" ref="D14:D36">B14/C14</f>
        <v>0.23503027162694143</v>
      </c>
      <c r="E14" s="2">
        <f>2*D14</f>
        <v>0.47006054325388286</v>
      </c>
      <c r="F14" s="4">
        <f>E14*$D$44</f>
        <v>1.7588564648800231</v>
      </c>
      <c r="G14" s="13">
        <f>F14/2</f>
        <v>0.8794282324400116</v>
      </c>
      <c r="J14" s="24" t="s">
        <v>95</v>
      </c>
      <c r="L14" s="26">
        <f>SUM(G15:G24,G27,G28,G25,G26)</f>
        <v>1.0533349175758548</v>
      </c>
      <c r="O14" s="24" t="s">
        <v>97</v>
      </c>
    </row>
    <row r="15" spans="1:7" ht="15.75">
      <c r="A15" s="19" t="s">
        <v>29</v>
      </c>
      <c r="B15" s="13">
        <f>T7</f>
        <v>3.751585666666667</v>
      </c>
      <c r="C15" s="13">
        <v>264.0368</v>
      </c>
      <c r="D15" s="2">
        <f t="shared" si="2"/>
        <v>0.014208571178966973</v>
      </c>
      <c r="E15" s="18">
        <f>2*D15</f>
        <v>0.028417142357933946</v>
      </c>
      <c r="F15" s="4">
        <f>E15*$D$44</f>
        <v>0.10633029142093431</v>
      </c>
      <c r="G15" s="13">
        <f>F15/2</f>
        <v>0.053165145710467154</v>
      </c>
    </row>
    <row r="16" spans="1:12" ht="15.75">
      <c r="A16" s="19" t="s">
        <v>32</v>
      </c>
      <c r="B16" s="13">
        <f>U7</f>
        <v>0.844802</v>
      </c>
      <c r="C16" s="13">
        <v>270.03</v>
      </c>
      <c r="D16" s="2">
        <f t="shared" si="2"/>
        <v>0.0031285486797763217</v>
      </c>
      <c r="E16" s="18">
        <f>2*D16</f>
        <v>0.006257097359552643</v>
      </c>
      <c r="F16" s="4">
        <f aca="true" t="shared" si="3" ref="F16:F29">E16*$D$44</f>
        <v>0.023412592909949546</v>
      </c>
      <c r="G16" s="13">
        <f>F16/2</f>
        <v>0.011706296454974773</v>
      </c>
      <c r="J16" s="24" t="s">
        <v>96</v>
      </c>
      <c r="L16" s="26">
        <f>SUM(G31,G33,G14,G34)</f>
        <v>1.9911696124133957</v>
      </c>
    </row>
    <row r="17" spans="1:7" ht="15.75">
      <c r="A17" s="19" t="s">
        <v>23</v>
      </c>
      <c r="B17" s="13">
        <f>C7</f>
        <v>0.5734086666666668</v>
      </c>
      <c r="C17" s="13">
        <v>227.8082</v>
      </c>
      <c r="D17" s="2">
        <f t="shared" si="2"/>
        <v>0.00251706772041861</v>
      </c>
      <c r="E17" s="2">
        <f aca="true" t="shared" si="4" ref="E17:E23">D17*3</f>
        <v>0.007551203161255831</v>
      </c>
      <c r="F17" s="4">
        <f t="shared" si="3"/>
        <v>0.0282548337409036</v>
      </c>
      <c r="G17" s="13">
        <f aca="true" t="shared" si="5" ref="G17:G23">F17*2/3</f>
        <v>0.018836555827269067</v>
      </c>
    </row>
    <row r="18" spans="1:10" ht="15.75">
      <c r="A18" s="19" t="s">
        <v>24</v>
      </c>
      <c r="B18" s="13">
        <f>I7</f>
        <v>5.1880456666666666</v>
      </c>
      <c r="C18" s="13">
        <v>325.8182</v>
      </c>
      <c r="D18" s="2">
        <f t="shared" si="2"/>
        <v>0.015923130342831267</v>
      </c>
      <c r="E18" s="2">
        <f t="shared" si="4"/>
        <v>0.0477693910284938</v>
      </c>
      <c r="F18" s="4">
        <f t="shared" si="3"/>
        <v>0.1787418736578973</v>
      </c>
      <c r="G18" s="13">
        <f t="shared" si="5"/>
        <v>0.11916124910526486</v>
      </c>
      <c r="J18" s="24" t="s">
        <v>100</v>
      </c>
    </row>
    <row r="19" spans="1:7" ht="15.75">
      <c r="A19" s="19" t="s">
        <v>26</v>
      </c>
      <c r="B19" s="13">
        <f>H7</f>
        <v>15.484586666666667</v>
      </c>
      <c r="C19" s="13">
        <v>328.2382</v>
      </c>
      <c r="D19" s="2">
        <f t="shared" si="2"/>
        <v>0.04717484639711852</v>
      </c>
      <c r="E19" s="2">
        <f t="shared" si="4"/>
        <v>0.14152453919135555</v>
      </c>
      <c r="F19" s="4">
        <f t="shared" si="3"/>
        <v>0.5295516806681598</v>
      </c>
      <c r="G19" s="13">
        <f t="shared" si="5"/>
        <v>0.35303445377877324</v>
      </c>
    </row>
    <row r="20" spans="1:7" ht="15.75">
      <c r="A20" s="19" t="s">
        <v>27</v>
      </c>
      <c r="B20" s="13">
        <f>M7</f>
        <v>1.78182</v>
      </c>
      <c r="C20" s="13">
        <v>329.8122</v>
      </c>
      <c r="D20" s="2">
        <f t="shared" si="2"/>
        <v>0.00540252907563759</v>
      </c>
      <c r="E20" s="2">
        <f t="shared" si="4"/>
        <v>0.01620758722691277</v>
      </c>
      <c r="F20" s="4">
        <f t="shared" si="3"/>
        <v>0.06064499559318614</v>
      </c>
      <c r="G20" s="13">
        <f t="shared" si="5"/>
        <v>0.04042999706212409</v>
      </c>
    </row>
    <row r="21" spans="1:7" ht="15.75">
      <c r="A21" s="19" t="s">
        <v>25</v>
      </c>
      <c r="B21" s="13">
        <f>L7</f>
        <v>6.323155333333333</v>
      </c>
      <c r="C21" s="13">
        <v>336.4782</v>
      </c>
      <c r="D21" s="2">
        <f t="shared" si="2"/>
        <v>0.018792169398592042</v>
      </c>
      <c r="E21" s="2">
        <f t="shared" si="4"/>
        <v>0.05637650819577612</v>
      </c>
      <c r="F21" s="4">
        <f t="shared" si="3"/>
        <v>0.21094769031474833</v>
      </c>
      <c r="G21" s="13">
        <f t="shared" si="5"/>
        <v>0.14063179354316555</v>
      </c>
    </row>
    <row r="22" spans="1:7" ht="12.75">
      <c r="A22" s="19" t="s">
        <v>92</v>
      </c>
      <c r="B22" s="13">
        <f>N7</f>
        <v>1.0156933333333333</v>
      </c>
      <c r="C22" s="13">
        <f>(150.35+15.9994)</f>
        <v>166.3494</v>
      </c>
      <c r="D22" s="2">
        <f t="shared" si="2"/>
        <v>0.006105782968458758</v>
      </c>
      <c r="E22" s="2">
        <f>D22*1</f>
        <v>0.006105782968458758</v>
      </c>
      <c r="F22" s="4">
        <f t="shared" si="3"/>
        <v>0.0228464098962412</v>
      </c>
      <c r="G22" s="13">
        <f>F22</f>
        <v>0.0228464098962412</v>
      </c>
    </row>
    <row r="23" spans="1:7" ht="15.75">
      <c r="A23" s="19" t="s">
        <v>28</v>
      </c>
      <c r="B23" s="13">
        <f>O7</f>
        <v>0.4655293333333333</v>
      </c>
      <c r="C23" s="13">
        <v>362.4982</v>
      </c>
      <c r="D23" s="2">
        <f t="shared" si="2"/>
        <v>0.001284225227417221</v>
      </c>
      <c r="E23" s="2">
        <f t="shared" si="4"/>
        <v>0.003852675682251663</v>
      </c>
      <c r="F23" s="4">
        <f t="shared" si="3"/>
        <v>0.014415810108006584</v>
      </c>
      <c r="G23" s="13">
        <f t="shared" si="5"/>
        <v>0.00961054007200439</v>
      </c>
    </row>
    <row r="24" spans="1:7" ht="12.75">
      <c r="A24" s="2" t="s">
        <v>7</v>
      </c>
      <c r="B24" s="13">
        <f>J7</f>
        <v>0.602793</v>
      </c>
      <c r="C24" s="13">
        <v>71.85</v>
      </c>
      <c r="D24" s="2">
        <f t="shared" si="2"/>
        <v>0.008389603340292276</v>
      </c>
      <c r="E24" s="2">
        <f aca="true" t="shared" si="6" ref="E24:E30">D24*1</f>
        <v>0.008389603340292276</v>
      </c>
      <c r="F24" s="4">
        <f t="shared" si="3"/>
        <v>0.031391930857898515</v>
      </c>
      <c r="G24" s="13">
        <f>F24</f>
        <v>0.031391930857898515</v>
      </c>
    </row>
    <row r="25" spans="1:7" ht="12.75">
      <c r="A25" s="2" t="s">
        <v>20</v>
      </c>
      <c r="B25" s="13">
        <f>V7</f>
        <v>0.004059333333333333</v>
      </c>
      <c r="C25" s="13">
        <v>134.69</v>
      </c>
      <c r="D25" s="2">
        <f t="shared" si="2"/>
        <v>3.013834236642166E-05</v>
      </c>
      <c r="E25" s="2">
        <f t="shared" si="6"/>
        <v>3.013834236642166E-05</v>
      </c>
      <c r="F25" s="4">
        <f t="shared" si="3"/>
        <v>0.00011277061874839748</v>
      </c>
      <c r="G25" s="13">
        <f>F25</f>
        <v>0.00011277061874839748</v>
      </c>
    </row>
    <row r="26" spans="1:7" ht="12.75">
      <c r="A26" s="19" t="s">
        <v>21</v>
      </c>
      <c r="B26" s="13">
        <f>S7</f>
        <v>0.021730333333333334</v>
      </c>
      <c r="C26" s="14">
        <v>223.1894</v>
      </c>
      <c r="D26" s="2">
        <f t="shared" si="2"/>
        <v>9.736274811139478E-05</v>
      </c>
      <c r="E26" s="2">
        <f t="shared" si="6"/>
        <v>9.736274811139478E-05</v>
      </c>
      <c r="F26" s="4">
        <f t="shared" si="3"/>
        <v>0.00036430860111932487</v>
      </c>
      <c r="G26" s="13">
        <f>F26</f>
        <v>0.00036430860111932487</v>
      </c>
    </row>
    <row r="27" spans="1:7" ht="12.75">
      <c r="A27" s="2" t="s">
        <v>6</v>
      </c>
      <c r="B27" s="13">
        <f>G7</f>
        <v>3.732685333333333</v>
      </c>
      <c r="C27" s="14">
        <v>56.08</v>
      </c>
      <c r="D27" s="2">
        <f t="shared" si="2"/>
        <v>0.06656000951022349</v>
      </c>
      <c r="E27" s="2">
        <f t="shared" si="6"/>
        <v>0.06656000951022349</v>
      </c>
      <c r="F27" s="4">
        <f t="shared" si="3"/>
        <v>0.2490519672618052</v>
      </c>
      <c r="G27" s="13">
        <f>F27</f>
        <v>0.2490519672618052</v>
      </c>
    </row>
    <row r="28" spans="1:7" ht="12.75">
      <c r="A28" s="19" t="s">
        <v>19</v>
      </c>
      <c r="B28" s="13">
        <f>K7</f>
        <v>0.082843</v>
      </c>
      <c r="C28" s="14">
        <v>103.62</v>
      </c>
      <c r="D28" s="2">
        <f t="shared" si="2"/>
        <v>0.000799488515730554</v>
      </c>
      <c r="E28" s="2">
        <f t="shared" si="6"/>
        <v>0.000799488515730554</v>
      </c>
      <c r="F28" s="4">
        <f t="shared" si="3"/>
        <v>0.0029914987859989955</v>
      </c>
      <c r="G28" s="13">
        <f>F28</f>
        <v>0.0029914987859989955</v>
      </c>
    </row>
    <row r="29" spans="1:7" ht="15.75">
      <c r="A29" s="2" t="s">
        <v>18</v>
      </c>
      <c r="B29" s="13">
        <v>0</v>
      </c>
      <c r="C29" s="14">
        <v>18.015</v>
      </c>
      <c r="D29" s="2">
        <f t="shared" si="2"/>
        <v>0</v>
      </c>
      <c r="E29" s="2">
        <f t="shared" si="6"/>
        <v>0</v>
      </c>
      <c r="F29" s="4">
        <f t="shared" si="3"/>
        <v>0</v>
      </c>
      <c r="G29" s="13">
        <f>2*F29</f>
        <v>0</v>
      </c>
    </row>
    <row r="30" spans="1:7" ht="15.75">
      <c r="A30" s="19" t="s">
        <v>22</v>
      </c>
      <c r="B30" s="13">
        <v>0</v>
      </c>
      <c r="C30" s="14"/>
      <c r="D30" s="2"/>
      <c r="E30" s="2">
        <f t="shared" si="6"/>
        <v>0</v>
      </c>
      <c r="F30" s="2"/>
      <c r="G30" s="13"/>
    </row>
    <row r="31" spans="1:7" ht="15.75">
      <c r="A31" s="19" t="s">
        <v>31</v>
      </c>
      <c r="B31" s="13">
        <f>E7</f>
        <v>39.38008</v>
      </c>
      <c r="C31" s="14">
        <v>265.78</v>
      </c>
      <c r="D31" s="2">
        <f t="shared" si="2"/>
        <v>0.1481679584618858</v>
      </c>
      <c r="E31" s="2">
        <f>D31*5</f>
        <v>0.740839792309429</v>
      </c>
      <c r="F31" s="4">
        <f>E31*$D$44</f>
        <v>2.772048998462815</v>
      </c>
      <c r="G31" s="13">
        <f>F31*2/5</f>
        <v>1.108819599385126</v>
      </c>
    </row>
    <row r="32" spans="1:7" ht="15.75">
      <c r="A32" s="2" t="s">
        <v>8</v>
      </c>
      <c r="B32" s="13">
        <f>D7</f>
        <v>0.015486333333333333</v>
      </c>
      <c r="C32" s="13">
        <v>141.94</v>
      </c>
      <c r="D32" s="2">
        <f t="shared" si="2"/>
        <v>0.00010910478605983749</v>
      </c>
      <c r="E32" s="2">
        <f>5*D32</f>
        <v>0.0005455239302991874</v>
      </c>
      <c r="F32" s="4">
        <f>E32*$D$44</f>
        <v>0.002041222785710932</v>
      </c>
      <c r="G32" s="13">
        <f>F32*2/5</f>
        <v>0.0008164891142843729</v>
      </c>
    </row>
    <row r="33" spans="1:7" ht="15.75">
      <c r="A33" s="19" t="s">
        <v>30</v>
      </c>
      <c r="B33" s="13">
        <f>Q7</f>
        <v>0.091015</v>
      </c>
      <c r="C33" s="13">
        <v>441.89</v>
      </c>
      <c r="D33" s="2">
        <f t="shared" si="2"/>
        <v>0.00020596754848491706</v>
      </c>
      <c r="E33" s="2">
        <f>5*D33</f>
        <v>0.0010298377424245854</v>
      </c>
      <c r="F33" s="4">
        <f>E33*$D$44</f>
        <v>0.0038534116445987573</v>
      </c>
      <c r="G33" s="13">
        <f>F33*2/5</f>
        <v>0.0015413646578395029</v>
      </c>
    </row>
    <row r="34" spans="1:7" ht="15.75">
      <c r="A34" s="19" t="s">
        <v>91</v>
      </c>
      <c r="B34" s="13">
        <f>R7</f>
        <v>0.08553366666666666</v>
      </c>
      <c r="C34" s="13">
        <f>(3*15.9994)+183.85</f>
        <v>231.8482</v>
      </c>
      <c r="D34" s="2">
        <f t="shared" si="2"/>
        <v>0.0003689209865190528</v>
      </c>
      <c r="E34" s="2">
        <f>3*D34</f>
        <v>0.0011067629595571584</v>
      </c>
      <c r="F34" s="4">
        <f>E34*$D$44</f>
        <v>0.0041412477912562504</v>
      </c>
      <c r="G34" s="13">
        <f>F34/3</f>
        <v>0.0013804159304187501</v>
      </c>
    </row>
    <row r="35" spans="1:7" ht="15.75">
      <c r="A35" s="2" t="s">
        <v>13</v>
      </c>
      <c r="B35" s="14">
        <v>0</v>
      </c>
      <c r="C35" s="14">
        <v>44.01</v>
      </c>
      <c r="D35" s="3">
        <f t="shared" si="2"/>
        <v>0</v>
      </c>
      <c r="E35" s="3">
        <f>D35*2</f>
        <v>0</v>
      </c>
      <c r="F35" s="4">
        <f>E35*$D$44</f>
        <v>0</v>
      </c>
      <c r="G35" s="13">
        <f>F35/2</f>
        <v>0</v>
      </c>
    </row>
    <row r="36" spans="1:7" ht="16.5" thickBot="1">
      <c r="A36" s="2" t="s">
        <v>16</v>
      </c>
      <c r="B36" s="21">
        <v>0</v>
      </c>
      <c r="C36" s="14">
        <v>80.06</v>
      </c>
      <c r="D36" s="3">
        <f t="shared" si="2"/>
        <v>0</v>
      </c>
      <c r="E36" s="6">
        <f>D36*3</f>
        <v>0</v>
      </c>
      <c r="F36" s="4">
        <f>E36*$D$62</f>
        <v>0</v>
      </c>
      <c r="G36" s="13">
        <f>F36/3</f>
        <v>0</v>
      </c>
    </row>
    <row r="37" spans="1:7" ht="12.75">
      <c r="A37" s="17" t="s">
        <v>9</v>
      </c>
      <c r="B37" s="22">
        <f>SUM(B14:B36)</f>
        <v>98.22348933333332</v>
      </c>
      <c r="E37">
        <f>SUM(E14:E36)</f>
        <v>1.6035209898243077</v>
      </c>
      <c r="G37" s="26">
        <f>SUM(G14:G36)</f>
        <v>3.0453210191035347</v>
      </c>
    </row>
    <row r="39" spans="5:7" ht="12.75">
      <c r="E39" s="25" t="s">
        <v>10</v>
      </c>
      <c r="F39" s="8"/>
      <c r="G39" s="11">
        <v>6</v>
      </c>
    </row>
    <row r="43" spans="3:6" ht="12.75">
      <c r="C43" s="9" t="s">
        <v>14</v>
      </c>
      <c r="D43" s="9"/>
      <c r="E43" s="9"/>
      <c r="F43" s="9"/>
    </row>
    <row r="44" spans="3:6" ht="12.75">
      <c r="C44" s="10" t="s">
        <v>11</v>
      </c>
      <c r="D44" s="9">
        <f>G39/E37</f>
        <v>3.7417658004323346</v>
      </c>
      <c r="E44" s="9"/>
      <c r="F44" s="9"/>
    </row>
    <row r="45" spans="3:6" ht="12.75">
      <c r="C45" s="9"/>
      <c r="D45" s="9"/>
      <c r="E45" s="9"/>
      <c r="F45" s="9"/>
    </row>
    <row r="46" spans="3:6" ht="12.75">
      <c r="C46" s="9" t="s">
        <v>15</v>
      </c>
      <c r="D46" s="9"/>
      <c r="E46" s="9"/>
      <c r="F46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3">
      <selection activeCell="J27" sqref="J27"/>
    </sheetView>
  </sheetViews>
  <sheetFormatPr defaultColWidth="9.140625" defaultRowHeight="12.75"/>
  <cols>
    <col min="1" max="1" width="7.140625" style="0" customWidth="1"/>
    <col min="2" max="2" width="10.8515625" style="0" customWidth="1"/>
    <col min="3" max="3" width="8.00390625" style="0" customWidth="1"/>
    <col min="4" max="4" width="7.140625" style="0" customWidth="1"/>
    <col min="5" max="5" width="8.00390625" style="0" customWidth="1"/>
    <col min="6" max="6" width="7.421875" style="0" customWidth="1"/>
    <col min="7" max="7" width="7.57421875" style="0" customWidth="1"/>
    <col min="8" max="8" width="8.140625" style="0" customWidth="1"/>
    <col min="9" max="9" width="7.7109375" style="0" customWidth="1"/>
    <col min="10" max="10" width="6.7109375" style="0" customWidth="1"/>
    <col min="11" max="11" width="6.421875" style="0" customWidth="1"/>
    <col min="12" max="12" width="8.00390625" style="0" customWidth="1"/>
    <col min="13" max="13" width="7.7109375" style="0" customWidth="1"/>
    <col min="14" max="14" width="7.00390625" style="0" customWidth="1"/>
    <col min="15" max="15" width="7.7109375" style="0" customWidth="1"/>
    <col min="16" max="16" width="8.140625" style="0" customWidth="1"/>
    <col min="17" max="17" width="7.57421875" style="0" customWidth="1"/>
    <col min="18" max="18" width="6.8515625" style="0" customWidth="1"/>
    <col min="19" max="19" width="6.00390625" style="0" customWidth="1"/>
    <col min="20" max="20" width="7.140625" style="0" customWidth="1"/>
    <col min="21" max="21" width="7.421875" style="0" customWidth="1"/>
    <col min="22" max="22" width="8.7109375" style="0" customWidth="1"/>
  </cols>
  <sheetData>
    <row r="1" spans="1:4" ht="12.75">
      <c r="A1" s="15" t="s">
        <v>33</v>
      </c>
      <c r="B1" s="16"/>
      <c r="C1" s="16"/>
      <c r="D1" s="16"/>
    </row>
    <row r="2" spans="1:23" ht="12.75">
      <c r="A2" t="s">
        <v>34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6</v>
      </c>
      <c r="H2" t="s">
        <v>41</v>
      </c>
      <c r="I2" t="s">
        <v>42</v>
      </c>
      <c r="J2" t="s">
        <v>7</v>
      </c>
      <c r="K2" t="s">
        <v>19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21</v>
      </c>
      <c r="T2" t="s">
        <v>50</v>
      </c>
      <c r="U2" t="s">
        <v>51</v>
      </c>
      <c r="V2" t="s">
        <v>20</v>
      </c>
      <c r="W2" t="s">
        <v>36</v>
      </c>
    </row>
    <row r="3" spans="1:23" ht="12.75">
      <c r="A3" t="s">
        <v>70</v>
      </c>
      <c r="B3" t="s">
        <v>71</v>
      </c>
      <c r="C3">
        <v>0.539611</v>
      </c>
      <c r="D3">
        <v>0.017934</v>
      </c>
      <c r="E3">
        <v>37.62611</v>
      </c>
      <c r="F3">
        <v>19.6878</v>
      </c>
      <c r="G3">
        <v>3.121927</v>
      </c>
      <c r="H3">
        <v>15.36785</v>
      </c>
      <c r="I3">
        <v>5.272314</v>
      </c>
      <c r="J3">
        <v>0.577139</v>
      </c>
      <c r="K3">
        <v>0.214951</v>
      </c>
      <c r="L3">
        <v>6.777441</v>
      </c>
      <c r="M3">
        <v>1.924899</v>
      </c>
      <c r="N3">
        <v>1.08659</v>
      </c>
      <c r="O3">
        <v>0.742753</v>
      </c>
      <c r="P3">
        <v>0.172397</v>
      </c>
      <c r="Q3">
        <v>0.064232</v>
      </c>
      <c r="R3">
        <v>1.3E-05</v>
      </c>
      <c r="S3">
        <v>0.03443</v>
      </c>
      <c r="T3">
        <v>5.310699</v>
      </c>
      <c r="U3">
        <v>0.168181</v>
      </c>
      <c r="V3">
        <v>1.1E-05</v>
      </c>
      <c r="W3">
        <v>98.70728</v>
      </c>
    </row>
    <row r="4" spans="1:23" ht="12.75">
      <c r="A4" t="s">
        <v>72</v>
      </c>
      <c r="B4" t="s">
        <v>71</v>
      </c>
      <c r="C4">
        <v>0.509074</v>
      </c>
      <c r="D4">
        <v>0.010381</v>
      </c>
      <c r="E4">
        <v>37.33787</v>
      </c>
      <c r="F4">
        <v>19.47816</v>
      </c>
      <c r="G4">
        <v>3.240628</v>
      </c>
      <c r="H4">
        <v>15.14919</v>
      </c>
      <c r="I4">
        <v>5.410144</v>
      </c>
      <c r="J4">
        <v>0.55951</v>
      </c>
      <c r="K4">
        <v>0.21934</v>
      </c>
      <c r="L4">
        <v>6.485868</v>
      </c>
      <c r="M4">
        <v>1.711509</v>
      </c>
      <c r="N4">
        <v>1.020206</v>
      </c>
      <c r="O4">
        <v>0.644808</v>
      </c>
      <c r="P4">
        <v>0.180477</v>
      </c>
      <c r="Q4">
        <v>0.005096</v>
      </c>
      <c r="R4">
        <v>0.039713</v>
      </c>
      <c r="S4">
        <v>0.022207</v>
      </c>
      <c r="T4">
        <v>5.624872</v>
      </c>
      <c r="U4">
        <v>0.192664</v>
      </c>
      <c r="V4">
        <v>1.1E-05</v>
      </c>
      <c r="W4">
        <v>97.84174</v>
      </c>
    </row>
    <row r="5" spans="1:23" ht="12.75">
      <c r="A5" t="s">
        <v>73</v>
      </c>
      <c r="B5" t="s">
        <v>71</v>
      </c>
      <c r="C5">
        <v>0.515344</v>
      </c>
      <c r="D5">
        <v>0.009197</v>
      </c>
      <c r="E5">
        <v>38.93678</v>
      </c>
      <c r="F5">
        <v>19.13933</v>
      </c>
      <c r="G5">
        <v>3.452889</v>
      </c>
      <c r="H5">
        <v>15.93836</v>
      </c>
      <c r="I5">
        <v>5.605355</v>
      </c>
      <c r="J5">
        <v>0.636362</v>
      </c>
      <c r="K5">
        <v>0.043404</v>
      </c>
      <c r="L5">
        <v>6.154275</v>
      </c>
      <c r="M5">
        <v>1.812322</v>
      </c>
      <c r="N5">
        <v>1.086224</v>
      </c>
      <c r="O5">
        <v>0.508461</v>
      </c>
      <c r="P5">
        <v>0.119745</v>
      </c>
      <c r="Q5">
        <v>0.086904</v>
      </c>
      <c r="R5">
        <v>0.167395</v>
      </c>
      <c r="S5">
        <v>0.044516</v>
      </c>
      <c r="T5">
        <v>3.947328</v>
      </c>
      <c r="U5">
        <v>0.320853</v>
      </c>
      <c r="V5">
        <v>0.009071</v>
      </c>
      <c r="W5">
        <v>98.53413</v>
      </c>
    </row>
    <row r="6" spans="1:23" ht="12.75">
      <c r="A6" t="s">
        <v>74</v>
      </c>
      <c r="B6" t="s">
        <v>71</v>
      </c>
      <c r="C6">
        <v>0.461749</v>
      </c>
      <c r="D6">
        <v>0.004595</v>
      </c>
      <c r="E6">
        <v>38.96682</v>
      </c>
      <c r="F6">
        <v>19.00398</v>
      </c>
      <c r="G6">
        <v>3.592467</v>
      </c>
      <c r="H6">
        <v>15.72431</v>
      </c>
      <c r="I6">
        <v>5.497184</v>
      </c>
      <c r="J6">
        <v>0.671017</v>
      </c>
      <c r="K6">
        <v>0.030968</v>
      </c>
      <c r="L6">
        <v>6.160309</v>
      </c>
      <c r="M6">
        <v>1.811599</v>
      </c>
      <c r="N6">
        <v>1.002641</v>
      </c>
      <c r="O6">
        <v>0.567197</v>
      </c>
      <c r="P6">
        <v>0.158699</v>
      </c>
      <c r="Q6">
        <v>0.028711</v>
      </c>
      <c r="R6">
        <v>0.240382</v>
      </c>
      <c r="S6">
        <v>1.1E-05</v>
      </c>
      <c r="T6">
        <v>4.287943</v>
      </c>
      <c r="U6">
        <v>0.279315</v>
      </c>
      <c r="V6">
        <v>1.1E-05</v>
      </c>
      <c r="W6">
        <v>98.48991</v>
      </c>
    </row>
    <row r="7" spans="1:23" ht="12.75">
      <c r="A7" t="s">
        <v>75</v>
      </c>
      <c r="B7" t="s">
        <v>71</v>
      </c>
      <c r="C7">
        <v>0.537693</v>
      </c>
      <c r="D7">
        <v>0.025371</v>
      </c>
      <c r="E7">
        <v>37.55137</v>
      </c>
      <c r="F7">
        <v>19.86203</v>
      </c>
      <c r="G7">
        <v>3.149064</v>
      </c>
      <c r="H7">
        <v>15.13999</v>
      </c>
      <c r="I7">
        <v>5.371944</v>
      </c>
      <c r="J7">
        <v>0.598229</v>
      </c>
      <c r="K7">
        <v>0.219318</v>
      </c>
      <c r="L7">
        <v>6.696607</v>
      </c>
      <c r="M7">
        <v>1.742243</v>
      </c>
      <c r="N7">
        <v>1.134449</v>
      </c>
      <c r="O7">
        <v>0.477736</v>
      </c>
      <c r="P7">
        <v>0.128415</v>
      </c>
      <c r="Q7">
        <v>0.106931</v>
      </c>
      <c r="R7">
        <v>0.024214</v>
      </c>
      <c r="S7">
        <v>1.1E-05</v>
      </c>
      <c r="T7">
        <v>5.645996</v>
      </c>
      <c r="U7">
        <v>0.117137</v>
      </c>
      <c r="V7">
        <v>1.1E-05</v>
      </c>
      <c r="W7">
        <v>98.52874</v>
      </c>
    </row>
    <row r="8" spans="1:23" ht="12.75">
      <c r="A8" t="s">
        <v>76</v>
      </c>
      <c r="B8" t="s">
        <v>71</v>
      </c>
      <c r="C8">
        <v>0.566658</v>
      </c>
      <c r="D8">
        <v>2.3E-05</v>
      </c>
      <c r="E8">
        <v>37.2551</v>
      </c>
      <c r="F8">
        <v>19.89672</v>
      </c>
      <c r="G8">
        <v>3.013033</v>
      </c>
      <c r="H8">
        <v>15.24888</v>
      </c>
      <c r="I8">
        <v>5.255404</v>
      </c>
      <c r="J8">
        <v>0.577629</v>
      </c>
      <c r="K8">
        <v>0.220462</v>
      </c>
      <c r="L8">
        <v>6.704494</v>
      </c>
      <c r="M8">
        <v>1.840144</v>
      </c>
      <c r="N8">
        <v>1.101839</v>
      </c>
      <c r="O8">
        <v>0.616126</v>
      </c>
      <c r="P8">
        <v>0.236023</v>
      </c>
      <c r="Q8">
        <v>0.040142</v>
      </c>
      <c r="R8">
        <v>0.022456</v>
      </c>
      <c r="S8">
        <v>1.1E-05</v>
      </c>
      <c r="T8">
        <v>5.555022</v>
      </c>
      <c r="U8">
        <v>0.172554</v>
      </c>
      <c r="V8">
        <v>1.1E-05</v>
      </c>
      <c r="W8">
        <v>98.32273</v>
      </c>
    </row>
    <row r="9" spans="1:23" ht="12.75">
      <c r="A9" t="s">
        <v>77</v>
      </c>
      <c r="B9" t="s">
        <v>71</v>
      </c>
      <c r="C9">
        <v>0.506516</v>
      </c>
      <c r="D9">
        <v>2.3E-05</v>
      </c>
      <c r="E9">
        <v>37.73953</v>
      </c>
      <c r="F9">
        <v>19.67446</v>
      </c>
      <c r="G9">
        <v>3.158674</v>
      </c>
      <c r="H9">
        <v>15.29797</v>
      </c>
      <c r="I9">
        <v>5.334906</v>
      </c>
      <c r="J9">
        <v>0.580834</v>
      </c>
      <c r="K9">
        <v>0.232025</v>
      </c>
      <c r="L9">
        <v>6.497089</v>
      </c>
      <c r="M9">
        <v>1.896874</v>
      </c>
      <c r="N9">
        <v>1.035053</v>
      </c>
      <c r="O9">
        <v>0.572502</v>
      </c>
      <c r="P9">
        <v>0.200111</v>
      </c>
      <c r="Q9">
        <v>0.043569</v>
      </c>
      <c r="R9">
        <v>0.099936</v>
      </c>
      <c r="S9">
        <v>0.069955</v>
      </c>
      <c r="T9">
        <v>5.616126</v>
      </c>
      <c r="U9">
        <v>0.142997</v>
      </c>
      <c r="V9">
        <v>1.1E-05</v>
      </c>
      <c r="W9">
        <v>98.69917</v>
      </c>
    </row>
    <row r="10" spans="1:23" ht="12.75">
      <c r="A10" t="s">
        <v>78</v>
      </c>
      <c r="B10" t="s">
        <v>71</v>
      </c>
      <c r="C10">
        <v>0.425143</v>
      </c>
      <c r="D10">
        <v>2.3E-05</v>
      </c>
      <c r="E10">
        <v>36.63334</v>
      </c>
      <c r="F10">
        <v>19.77664</v>
      </c>
      <c r="G10">
        <v>3.144552</v>
      </c>
      <c r="H10">
        <v>15.01691</v>
      </c>
      <c r="I10">
        <v>4.988967</v>
      </c>
      <c r="J10">
        <v>0.581475</v>
      </c>
      <c r="K10">
        <v>0.225877</v>
      </c>
      <c r="L10">
        <v>6.98429</v>
      </c>
      <c r="M10">
        <v>1.816595</v>
      </c>
      <c r="N10">
        <v>1.042032</v>
      </c>
      <c r="O10">
        <v>0.596112</v>
      </c>
      <c r="P10">
        <v>0.155791</v>
      </c>
      <c r="Q10">
        <v>0.086819</v>
      </c>
      <c r="R10">
        <v>0.046513</v>
      </c>
      <c r="S10">
        <v>0.035502</v>
      </c>
      <c r="T10">
        <v>5.494967</v>
      </c>
      <c r="U10">
        <v>0.213109</v>
      </c>
      <c r="V10">
        <v>0.003322</v>
      </c>
      <c r="W10">
        <v>97.26797</v>
      </c>
    </row>
    <row r="11" spans="1:23" ht="12.75">
      <c r="A11" t="s">
        <v>79</v>
      </c>
      <c r="B11" t="s">
        <v>71</v>
      </c>
      <c r="C11">
        <v>0.476649</v>
      </c>
      <c r="D11">
        <v>0.014965</v>
      </c>
      <c r="E11">
        <v>37.12343</v>
      </c>
      <c r="F11">
        <v>19.60242</v>
      </c>
      <c r="G11">
        <v>3.178965</v>
      </c>
      <c r="H11">
        <v>14.97632</v>
      </c>
      <c r="I11">
        <v>5.41107</v>
      </c>
      <c r="J11">
        <v>0.597215</v>
      </c>
      <c r="K11">
        <v>0.213936</v>
      </c>
      <c r="L11">
        <v>6.594877</v>
      </c>
      <c r="M11">
        <v>1.782821</v>
      </c>
      <c r="N11">
        <v>1.042957</v>
      </c>
      <c r="O11">
        <v>0.466279</v>
      </c>
      <c r="P11">
        <v>0.153975</v>
      </c>
      <c r="Q11">
        <v>0.066559</v>
      </c>
      <c r="R11">
        <v>1.3E-05</v>
      </c>
      <c r="S11">
        <v>0.036602</v>
      </c>
      <c r="T11">
        <v>5.607848</v>
      </c>
      <c r="U11">
        <v>0.150747</v>
      </c>
      <c r="V11">
        <v>1.1E-05</v>
      </c>
      <c r="W11">
        <v>97.49767</v>
      </c>
    </row>
    <row r="12" spans="1:23" ht="12.75">
      <c r="A12" t="s">
        <v>80</v>
      </c>
      <c r="B12" t="s">
        <v>71</v>
      </c>
      <c r="C12">
        <v>0.483812</v>
      </c>
      <c r="D12">
        <v>0.037328</v>
      </c>
      <c r="E12">
        <v>38.09867</v>
      </c>
      <c r="F12">
        <v>19.26237</v>
      </c>
      <c r="G12">
        <v>3.422069</v>
      </c>
      <c r="H12">
        <v>15.33893</v>
      </c>
      <c r="I12">
        <v>5.093841</v>
      </c>
      <c r="J12">
        <v>0.563406</v>
      </c>
      <c r="K12">
        <v>0.199785</v>
      </c>
      <c r="L12">
        <v>6.5094</v>
      </c>
      <c r="M12">
        <v>1.971588</v>
      </c>
      <c r="N12">
        <v>1.039413</v>
      </c>
      <c r="O12">
        <v>0.39938</v>
      </c>
      <c r="P12">
        <v>0.119379</v>
      </c>
      <c r="Q12">
        <v>0.11897</v>
      </c>
      <c r="R12">
        <v>0.051523</v>
      </c>
      <c r="S12">
        <v>0.004442</v>
      </c>
      <c r="T12">
        <v>4.874073</v>
      </c>
      <c r="U12">
        <v>0.16019</v>
      </c>
      <c r="V12">
        <v>0.019063</v>
      </c>
      <c r="W12">
        <v>97.76762</v>
      </c>
    </row>
    <row r="13" spans="1:23" ht="12.75">
      <c r="A13" t="s">
        <v>81</v>
      </c>
      <c r="B13" t="s">
        <v>71</v>
      </c>
      <c r="C13">
        <v>0.687386</v>
      </c>
      <c r="D13">
        <v>0.032958</v>
      </c>
      <c r="E13">
        <v>39.51767</v>
      </c>
      <c r="F13">
        <v>18.92486</v>
      </c>
      <c r="G13">
        <v>3.776346</v>
      </c>
      <c r="H13">
        <v>14.62996</v>
      </c>
      <c r="I13">
        <v>4.673146</v>
      </c>
      <c r="J13">
        <v>0.707572</v>
      </c>
      <c r="K13">
        <v>0.049823</v>
      </c>
      <c r="L13">
        <v>6.29594</v>
      </c>
      <c r="M13">
        <v>1.772387</v>
      </c>
      <c r="N13">
        <v>1.002438</v>
      </c>
      <c r="O13">
        <v>0.551104</v>
      </c>
      <c r="P13">
        <v>0.143474</v>
      </c>
      <c r="Q13">
        <v>0.086369</v>
      </c>
      <c r="R13">
        <v>0.084563</v>
      </c>
      <c r="S13">
        <v>1.1E-05</v>
      </c>
      <c r="T13">
        <v>5.804991</v>
      </c>
      <c r="U13">
        <v>0.369647</v>
      </c>
      <c r="V13">
        <v>1.1E-05</v>
      </c>
      <c r="W13">
        <v>99.11067</v>
      </c>
    </row>
    <row r="14" ht="12.75">
      <c r="A14" s="1"/>
    </row>
    <row r="15" spans="1:23" ht="12.75">
      <c r="A15" s="1"/>
      <c r="B15" s="24" t="s">
        <v>89</v>
      </c>
      <c r="C15">
        <f>AVERAGE(C3:C13)</f>
        <v>0.5190577272727274</v>
      </c>
      <c r="D15">
        <f aca="true" t="shared" si="0" ref="D15:W15">AVERAGE(D3:D13)</f>
        <v>0.013890727272727272</v>
      </c>
      <c r="E15">
        <f t="shared" si="0"/>
        <v>37.88969909090909</v>
      </c>
      <c r="F15">
        <f t="shared" si="0"/>
        <v>19.482615454545453</v>
      </c>
      <c r="G15">
        <f t="shared" si="0"/>
        <v>3.2955103636363634</v>
      </c>
      <c r="H15">
        <f t="shared" si="0"/>
        <v>15.257151818181818</v>
      </c>
      <c r="I15">
        <f t="shared" si="0"/>
        <v>5.264934090909092</v>
      </c>
      <c r="J15">
        <f t="shared" si="0"/>
        <v>0.6045807272727273</v>
      </c>
      <c r="K15">
        <f t="shared" si="0"/>
        <v>0.16998990909090905</v>
      </c>
      <c r="L15">
        <f t="shared" si="0"/>
        <v>6.532780909090909</v>
      </c>
      <c r="M15">
        <f t="shared" si="0"/>
        <v>1.8257255454545451</v>
      </c>
      <c r="N15">
        <f t="shared" si="0"/>
        <v>1.0539856363636364</v>
      </c>
      <c r="O15">
        <f t="shared" si="0"/>
        <v>0.5584052727272727</v>
      </c>
      <c r="P15">
        <f t="shared" si="0"/>
        <v>0.16077145454545452</v>
      </c>
      <c r="Q15">
        <f t="shared" si="0"/>
        <v>0.06675472727272727</v>
      </c>
      <c r="R15">
        <f t="shared" si="0"/>
        <v>0.070611</v>
      </c>
      <c r="S15">
        <f t="shared" si="0"/>
        <v>0.022518</v>
      </c>
      <c r="T15">
        <f t="shared" si="0"/>
        <v>5.251805909090909</v>
      </c>
      <c r="U15">
        <f t="shared" si="0"/>
        <v>0.2079449090909091</v>
      </c>
      <c r="V15">
        <f t="shared" si="0"/>
        <v>0.002867636363636364</v>
      </c>
      <c r="W15">
        <f t="shared" si="0"/>
        <v>98.25160272727271</v>
      </c>
    </row>
    <row r="17" spans="1:23" ht="12.75">
      <c r="A17" s="1"/>
      <c r="B17" s="24" t="s">
        <v>90</v>
      </c>
      <c r="C17">
        <f aca="true" t="shared" si="1" ref="C17:W17">STDEV(C3:C13)</f>
        <v>0.06840006793577089</v>
      </c>
      <c r="D17">
        <f t="shared" si="1"/>
        <v>0.013265997158833628</v>
      </c>
      <c r="E17">
        <f t="shared" si="1"/>
        <v>0.8960948822469037</v>
      </c>
      <c r="F17">
        <f t="shared" si="1"/>
        <v>0.34665579782728684</v>
      </c>
      <c r="G17">
        <f t="shared" si="1"/>
        <v>0.23444615006618164</v>
      </c>
      <c r="H17">
        <f t="shared" si="1"/>
        <v>0.35472419189613147</v>
      </c>
      <c r="I17">
        <f t="shared" si="1"/>
        <v>0.2616112262887258</v>
      </c>
      <c r="J17">
        <f t="shared" si="1"/>
        <v>0.04735988025341895</v>
      </c>
      <c r="K17">
        <f t="shared" si="1"/>
        <v>0.08307798691164177</v>
      </c>
      <c r="L17">
        <f t="shared" si="1"/>
        <v>0.2580729315982032</v>
      </c>
      <c r="M17">
        <f t="shared" si="1"/>
        <v>0.07845021378474837</v>
      </c>
      <c r="N17">
        <f t="shared" si="1"/>
        <v>0.042586940416688174</v>
      </c>
      <c r="O17">
        <f t="shared" si="1"/>
        <v>0.09450426745612199</v>
      </c>
      <c r="P17">
        <f t="shared" si="1"/>
        <v>0.0354285137971201</v>
      </c>
      <c r="Q17">
        <f t="shared" si="1"/>
        <v>0.03469178147657138</v>
      </c>
      <c r="R17">
        <f t="shared" si="1"/>
        <v>0.07455430344386565</v>
      </c>
      <c r="S17">
        <f t="shared" si="1"/>
        <v>0.023656117014421454</v>
      </c>
      <c r="T17">
        <f t="shared" si="1"/>
        <v>0.6154660968252341</v>
      </c>
      <c r="U17">
        <f t="shared" si="1"/>
        <v>0.08068444174616884</v>
      </c>
      <c r="V17">
        <f t="shared" si="1"/>
        <v>0.0060519496077334825</v>
      </c>
      <c r="W17">
        <f t="shared" si="1"/>
        <v>0.5746830106605005</v>
      </c>
    </row>
    <row r="18" ht="12.75">
      <c r="A18" s="1"/>
    </row>
    <row r="19" spans="1:7" ht="18.75">
      <c r="A19" s="20" t="s">
        <v>87</v>
      </c>
      <c r="B19" s="7"/>
      <c r="C19" s="7"/>
      <c r="D19" s="7"/>
      <c r="G19" s="23" t="s">
        <v>88</v>
      </c>
    </row>
    <row r="21" spans="1:7" ht="13.5" thickBot="1">
      <c r="A21" s="5" t="s">
        <v>0</v>
      </c>
      <c r="B21" s="5" t="s">
        <v>1</v>
      </c>
      <c r="C21" s="5" t="s">
        <v>5</v>
      </c>
      <c r="D21" s="5" t="s">
        <v>2</v>
      </c>
      <c r="E21" s="5" t="s">
        <v>3</v>
      </c>
      <c r="F21" s="5" t="s">
        <v>17</v>
      </c>
      <c r="G21" s="5" t="s">
        <v>4</v>
      </c>
    </row>
    <row r="22" spans="1:12" ht="15.75">
      <c r="A22" s="2" t="s">
        <v>12</v>
      </c>
      <c r="B22" s="13">
        <f>F15</f>
        <v>19.482615454545453</v>
      </c>
      <c r="C22" s="13">
        <v>79.8988</v>
      </c>
      <c r="D22" s="2">
        <f aca="true" t="shared" si="2" ref="D22:D44">B22/C22</f>
        <v>0.24384115223940103</v>
      </c>
      <c r="E22" s="2">
        <f>2*D22</f>
        <v>0.48768230447880206</v>
      </c>
      <c r="F22" s="4">
        <f>E22*$D$52</f>
        <v>1.8362988999202265</v>
      </c>
      <c r="G22" s="13">
        <f>F22/2</f>
        <v>0.9181494499601133</v>
      </c>
      <c r="J22" s="24" t="s">
        <v>95</v>
      </c>
      <c r="L22" s="26">
        <f>SUM(G23:G32,G35,G36,G33,G34)</f>
        <v>1.049630444554203</v>
      </c>
    </row>
    <row r="23" spans="1:7" ht="15.75">
      <c r="A23" s="19" t="s">
        <v>29</v>
      </c>
      <c r="B23" s="13">
        <f>T15</f>
        <v>5.251805909090909</v>
      </c>
      <c r="C23" s="13">
        <v>264.0368</v>
      </c>
      <c r="D23" s="2">
        <f t="shared" si="2"/>
        <v>0.019890431595485588</v>
      </c>
      <c r="E23" s="18">
        <f>2*D23</f>
        <v>0.039780863190971176</v>
      </c>
      <c r="F23" s="4">
        <f aca="true" t="shared" si="3" ref="F23:F37">E23*$D$52</f>
        <v>0.14978922680724951</v>
      </c>
      <c r="G23" s="13">
        <f>F23/2</f>
        <v>0.07489461340362476</v>
      </c>
    </row>
    <row r="24" spans="1:12" ht="15.75">
      <c r="A24" s="19" t="s">
        <v>32</v>
      </c>
      <c r="B24" s="13">
        <f>U15</f>
        <v>0.2079449090909091</v>
      </c>
      <c r="C24" s="13">
        <v>270.03</v>
      </c>
      <c r="D24" s="2">
        <f t="shared" si="2"/>
        <v>0.0007700807654368371</v>
      </c>
      <c r="E24" s="18">
        <f>2*D24</f>
        <v>0.0015401615308736742</v>
      </c>
      <c r="F24" s="4">
        <f t="shared" si="3"/>
        <v>0.005799260909959287</v>
      </c>
      <c r="G24" s="13">
        <f>F24/2</f>
        <v>0.0028996304549796436</v>
      </c>
      <c r="J24" s="24" t="s">
        <v>96</v>
      </c>
      <c r="L24" s="26">
        <f>SUM(G39,G41,G22,G42)</f>
        <v>1.9940158794783271</v>
      </c>
    </row>
    <row r="25" spans="1:7" ht="15.75">
      <c r="A25" s="19" t="s">
        <v>23</v>
      </c>
      <c r="B25" s="13">
        <f>C15</f>
        <v>0.5190577272727274</v>
      </c>
      <c r="C25" s="13">
        <v>227.8082</v>
      </c>
      <c r="D25" s="2">
        <f t="shared" si="2"/>
        <v>0.002278485705399223</v>
      </c>
      <c r="E25" s="2">
        <f aca="true" t="shared" si="4" ref="E25:E31">D25*3</f>
        <v>0.006835457116197669</v>
      </c>
      <c r="F25" s="4">
        <f t="shared" si="3"/>
        <v>0.025737949209250537</v>
      </c>
      <c r="G25" s="13">
        <f aca="true" t="shared" si="5" ref="G25:G31">F25*2/3</f>
        <v>0.017158632806167026</v>
      </c>
    </row>
    <row r="26" spans="1:10" ht="15.75">
      <c r="A26" s="19" t="s">
        <v>24</v>
      </c>
      <c r="B26" s="13">
        <f>I15</f>
        <v>5.264934090909092</v>
      </c>
      <c r="C26" s="13">
        <v>325.8182</v>
      </c>
      <c r="D26" s="2">
        <f t="shared" si="2"/>
        <v>0.01615911600674576</v>
      </c>
      <c r="E26" s="2">
        <f t="shared" si="4"/>
        <v>0.04847734802023729</v>
      </c>
      <c r="F26" s="4">
        <f t="shared" si="3"/>
        <v>0.1825346132575968</v>
      </c>
      <c r="G26" s="13">
        <f t="shared" si="5"/>
        <v>0.12168974217173119</v>
      </c>
      <c r="J26" s="24" t="s">
        <v>101</v>
      </c>
    </row>
    <row r="27" spans="1:7" ht="15.75">
      <c r="A27" s="19" t="s">
        <v>26</v>
      </c>
      <c r="B27" s="13">
        <f>H15</f>
        <v>15.257151818181818</v>
      </c>
      <c r="C27" s="13">
        <v>328.2382</v>
      </c>
      <c r="D27" s="2">
        <f t="shared" si="2"/>
        <v>0.04648195066321293</v>
      </c>
      <c r="E27" s="2">
        <f t="shared" si="4"/>
        <v>0.1394458519896388</v>
      </c>
      <c r="F27" s="4">
        <f t="shared" si="3"/>
        <v>0.5250636782498691</v>
      </c>
      <c r="G27" s="13">
        <f t="shared" si="5"/>
        <v>0.3500424521665794</v>
      </c>
    </row>
    <row r="28" spans="1:7" ht="15.75">
      <c r="A28" s="19" t="s">
        <v>27</v>
      </c>
      <c r="B28" s="13">
        <f>M15</f>
        <v>1.8257255454545451</v>
      </c>
      <c r="C28" s="13">
        <v>329.8122</v>
      </c>
      <c r="D28" s="2">
        <f t="shared" si="2"/>
        <v>0.005535651942088695</v>
      </c>
      <c r="E28" s="2">
        <f t="shared" si="4"/>
        <v>0.016606955826266086</v>
      </c>
      <c r="F28" s="4">
        <f t="shared" si="3"/>
        <v>0.06253114873090856</v>
      </c>
      <c r="G28" s="13">
        <f t="shared" si="5"/>
        <v>0.04168743248727238</v>
      </c>
    </row>
    <row r="29" spans="1:7" ht="15.75">
      <c r="A29" s="19" t="s">
        <v>25</v>
      </c>
      <c r="B29" s="13">
        <f>L15</f>
        <v>6.532780909090909</v>
      </c>
      <c r="C29" s="13">
        <v>336.4782</v>
      </c>
      <c r="D29" s="2">
        <f t="shared" si="2"/>
        <v>0.019415168379677817</v>
      </c>
      <c r="E29" s="2">
        <f t="shared" si="4"/>
        <v>0.058245505139033454</v>
      </c>
      <c r="F29" s="4">
        <f t="shared" si="3"/>
        <v>0.2193152304888562</v>
      </c>
      <c r="G29" s="13">
        <f t="shared" si="5"/>
        <v>0.14621015365923748</v>
      </c>
    </row>
    <row r="30" spans="1:7" ht="12.75">
      <c r="A30" s="19" t="s">
        <v>92</v>
      </c>
      <c r="B30" s="13">
        <f>N15</f>
        <v>1.0539856363636364</v>
      </c>
      <c r="C30" s="13">
        <f>(150.35+15.9994)</f>
        <v>166.3494</v>
      </c>
      <c r="D30" s="2">
        <f t="shared" si="2"/>
        <v>0.00633597498015404</v>
      </c>
      <c r="E30" s="2">
        <f>D30*1</f>
        <v>0.00633597498015404</v>
      </c>
      <c r="F30" s="4">
        <f t="shared" si="3"/>
        <v>0.023857219708665205</v>
      </c>
      <c r="G30" s="13">
        <f>F30</f>
        <v>0.023857219708665205</v>
      </c>
    </row>
    <row r="31" spans="1:7" ht="15.75">
      <c r="A31" s="19" t="s">
        <v>28</v>
      </c>
      <c r="B31" s="13">
        <f>O15</f>
        <v>0.5584052727272727</v>
      </c>
      <c r="C31" s="13">
        <v>362.4982</v>
      </c>
      <c r="D31" s="2">
        <f t="shared" si="2"/>
        <v>0.0015404359876194495</v>
      </c>
      <c r="E31" s="2">
        <f t="shared" si="4"/>
        <v>0.0046213079628583485</v>
      </c>
      <c r="F31" s="4">
        <f t="shared" si="3"/>
        <v>0.017400883014319482</v>
      </c>
      <c r="G31" s="13">
        <f t="shared" si="5"/>
        <v>0.011600588676212989</v>
      </c>
    </row>
    <row r="32" spans="1:7" ht="12.75">
      <c r="A32" s="2" t="s">
        <v>7</v>
      </c>
      <c r="B32" s="13">
        <f>J15</f>
        <v>0.6045807272727273</v>
      </c>
      <c r="C32" s="13">
        <v>71.85</v>
      </c>
      <c r="D32" s="2">
        <f t="shared" si="2"/>
        <v>0.008414484721958626</v>
      </c>
      <c r="E32" s="2">
        <f aca="true" t="shared" si="6" ref="E32:E38">D32*1</f>
        <v>0.008414484721958626</v>
      </c>
      <c r="F32" s="4">
        <f t="shared" si="3"/>
        <v>0.03168355483974671</v>
      </c>
      <c r="G32" s="13">
        <f>F32</f>
        <v>0.03168355483974671</v>
      </c>
    </row>
    <row r="33" spans="1:7" ht="12.75">
      <c r="A33" s="2" t="s">
        <v>20</v>
      </c>
      <c r="B33" s="13">
        <f>V15</f>
        <v>0.002867636363636364</v>
      </c>
      <c r="C33" s="13">
        <v>134.69</v>
      </c>
      <c r="D33" s="2">
        <f t="shared" si="2"/>
        <v>2.1290640460586263E-05</v>
      </c>
      <c r="E33" s="2">
        <f t="shared" si="6"/>
        <v>2.1290640460586263E-05</v>
      </c>
      <c r="F33" s="4">
        <f t="shared" si="3"/>
        <v>8.01669022995502E-05</v>
      </c>
      <c r="G33" s="13">
        <f>F33</f>
        <v>8.01669022995502E-05</v>
      </c>
    </row>
    <row r="34" spans="1:7" ht="12.75">
      <c r="A34" s="19" t="s">
        <v>21</v>
      </c>
      <c r="B34" s="13">
        <f>S15</f>
        <v>0.022518</v>
      </c>
      <c r="C34" s="14">
        <v>223.1894</v>
      </c>
      <c r="D34" s="2">
        <f t="shared" si="2"/>
        <v>0.00010089188823483552</v>
      </c>
      <c r="E34" s="2">
        <f t="shared" si="6"/>
        <v>0.00010089188823483552</v>
      </c>
      <c r="F34" s="4">
        <f t="shared" si="3"/>
        <v>0.00037989416813985683</v>
      </c>
      <c r="G34" s="13">
        <f>F34</f>
        <v>0.00037989416813985683</v>
      </c>
    </row>
    <row r="35" spans="1:7" ht="12.75">
      <c r="A35" s="2" t="s">
        <v>6</v>
      </c>
      <c r="B35" s="13">
        <f>G15</f>
        <v>3.2955103636363634</v>
      </c>
      <c r="C35" s="14">
        <v>56.08</v>
      </c>
      <c r="D35" s="2">
        <f t="shared" si="2"/>
        <v>0.05876445013616911</v>
      </c>
      <c r="E35" s="2">
        <f t="shared" si="6"/>
        <v>0.05876445013616911</v>
      </c>
      <c r="F35" s="4">
        <f>E35*$D$52</f>
        <v>0.2212692446464495</v>
      </c>
      <c r="G35" s="13">
        <f>F35</f>
        <v>0.2212692446464495</v>
      </c>
    </row>
    <row r="36" spans="1:7" ht="12.75">
      <c r="A36" s="19" t="s">
        <v>19</v>
      </c>
      <c r="B36" s="13">
        <f>K15</f>
        <v>0.16998990909090905</v>
      </c>
      <c r="C36" s="14">
        <v>103.62</v>
      </c>
      <c r="D36" s="2">
        <f t="shared" si="2"/>
        <v>0.0016405125370672557</v>
      </c>
      <c r="E36" s="2">
        <f t="shared" si="6"/>
        <v>0.0016405125370672557</v>
      </c>
      <c r="F36" s="4">
        <f t="shared" si="3"/>
        <v>0.006177118463097493</v>
      </c>
      <c r="G36" s="13">
        <f>F36</f>
        <v>0.006177118463097493</v>
      </c>
    </row>
    <row r="37" spans="1:7" ht="15.75">
      <c r="A37" s="2" t="s">
        <v>18</v>
      </c>
      <c r="B37" s="13">
        <v>0</v>
      </c>
      <c r="C37" s="14">
        <v>18.015</v>
      </c>
      <c r="D37" s="2">
        <f t="shared" si="2"/>
        <v>0</v>
      </c>
      <c r="E37" s="2">
        <f t="shared" si="6"/>
        <v>0</v>
      </c>
      <c r="F37" s="4">
        <f t="shared" si="3"/>
        <v>0</v>
      </c>
      <c r="G37" s="13">
        <f>2*F37</f>
        <v>0</v>
      </c>
    </row>
    <row r="38" spans="1:7" ht="15.75">
      <c r="A38" s="19" t="s">
        <v>22</v>
      </c>
      <c r="B38" s="13">
        <v>0</v>
      </c>
      <c r="C38" s="14"/>
      <c r="D38" s="2"/>
      <c r="E38" s="2">
        <f t="shared" si="6"/>
        <v>0</v>
      </c>
      <c r="F38" s="2"/>
      <c r="G38" s="13"/>
    </row>
    <row r="39" spans="1:7" ht="15.75">
      <c r="A39" s="19" t="s">
        <v>31</v>
      </c>
      <c r="B39" s="13">
        <f>E15</f>
        <v>37.88969909090909</v>
      </c>
      <c r="C39" s="14">
        <v>265.78</v>
      </c>
      <c r="D39" s="2">
        <f t="shared" si="2"/>
        <v>0.14256038487060385</v>
      </c>
      <c r="E39" s="2">
        <f>D39*5</f>
        <v>0.7128019243530193</v>
      </c>
      <c r="F39" s="4">
        <f aca="true" t="shared" si="7" ref="F39:F44">E39*$D$52</f>
        <v>2.683955061583261</v>
      </c>
      <c r="G39" s="13">
        <f>F39*2/5</f>
        <v>1.0735820246333043</v>
      </c>
    </row>
    <row r="40" spans="1:7" ht="15.75">
      <c r="A40" s="2" t="s">
        <v>8</v>
      </c>
      <c r="B40" s="13">
        <f>D15</f>
        <v>0.013890727272727272</v>
      </c>
      <c r="C40" s="13">
        <v>141.94</v>
      </c>
      <c r="D40" s="2">
        <f t="shared" si="2"/>
        <v>9.786337376868586E-05</v>
      </c>
      <c r="E40" s="2">
        <f>5*D40</f>
        <v>0.0004893168688434293</v>
      </c>
      <c r="F40" s="4">
        <f t="shared" si="7"/>
        <v>0.0018424536213793568</v>
      </c>
      <c r="G40" s="13">
        <f>F40*2/5</f>
        <v>0.0007369814485517427</v>
      </c>
    </row>
    <row r="41" spans="1:7" ht="15.75">
      <c r="A41" s="19" t="s">
        <v>30</v>
      </c>
      <c r="B41" s="13">
        <f>Q15</f>
        <v>0.06675472727272727</v>
      </c>
      <c r="C41" s="13">
        <v>441.89</v>
      </c>
      <c r="D41" s="2">
        <f t="shared" si="2"/>
        <v>0.00015106639044270583</v>
      </c>
      <c r="E41" s="2">
        <f>5*D41</f>
        <v>0.0007553319522135291</v>
      </c>
      <c r="F41" s="4">
        <f t="shared" si="7"/>
        <v>0.0028440958800148336</v>
      </c>
      <c r="G41" s="13">
        <f>F41*2/5</f>
        <v>0.0011376383520059334</v>
      </c>
    </row>
    <row r="42" spans="1:7" ht="15.75">
      <c r="A42" s="19" t="s">
        <v>91</v>
      </c>
      <c r="B42" s="13">
        <f>R15</f>
        <v>0.070611</v>
      </c>
      <c r="C42" s="13">
        <f>(3*15.9994)+183.85</f>
        <v>231.8482</v>
      </c>
      <c r="D42" s="2">
        <f t="shared" si="2"/>
        <v>0.0003045570334382583</v>
      </c>
      <c r="E42" s="2">
        <f>3*D42</f>
        <v>0.000913671100314775</v>
      </c>
      <c r="F42" s="4">
        <f t="shared" si="7"/>
        <v>0.0034402995987110937</v>
      </c>
      <c r="G42" s="13">
        <f>F42/3</f>
        <v>0.001146766532903698</v>
      </c>
    </row>
    <row r="43" spans="1:7" ht="15.75">
      <c r="A43" s="2" t="s">
        <v>13</v>
      </c>
      <c r="B43" s="14">
        <v>0</v>
      </c>
      <c r="C43" s="14">
        <v>44.01</v>
      </c>
      <c r="D43" s="3">
        <f t="shared" si="2"/>
        <v>0</v>
      </c>
      <c r="E43" s="3">
        <f>D43*2</f>
        <v>0</v>
      </c>
      <c r="F43" s="4">
        <f t="shared" si="7"/>
        <v>0</v>
      </c>
      <c r="G43" s="13">
        <f>F43/2</f>
        <v>0</v>
      </c>
    </row>
    <row r="44" spans="1:7" ht="16.5" thickBot="1">
      <c r="A44" s="2" t="s">
        <v>16</v>
      </c>
      <c r="B44" s="21">
        <v>0</v>
      </c>
      <c r="C44" s="14">
        <v>80.06</v>
      </c>
      <c r="D44" s="3">
        <f t="shared" si="2"/>
        <v>0</v>
      </c>
      <c r="E44" s="6">
        <f>D44*3</f>
        <v>0</v>
      </c>
      <c r="F44" s="4">
        <f t="shared" si="7"/>
        <v>0</v>
      </c>
      <c r="G44" s="13">
        <f>F44/3</f>
        <v>0</v>
      </c>
    </row>
    <row r="45" spans="1:7" ht="12.75">
      <c r="A45" s="17" t="s">
        <v>9</v>
      </c>
      <c r="B45" s="22">
        <f>SUM(B22:B44)</f>
        <v>98.09082945454544</v>
      </c>
      <c r="E45">
        <f>SUM(E22:E44)</f>
        <v>1.593473604433314</v>
      </c>
      <c r="G45" s="26">
        <f>SUM(G22:G44)</f>
        <v>3.044383305481082</v>
      </c>
    </row>
    <row r="47" spans="5:7" ht="12.75">
      <c r="E47" s="12" t="s">
        <v>10</v>
      </c>
      <c r="F47" s="8"/>
      <c r="G47" s="11">
        <v>6</v>
      </c>
    </row>
    <row r="51" spans="3:6" ht="12.75">
      <c r="C51" s="9" t="s">
        <v>14</v>
      </c>
      <c r="D51" s="9"/>
      <c r="E51" s="9"/>
      <c r="F51" s="9"/>
    </row>
    <row r="52" spans="3:6" ht="12.75">
      <c r="C52" s="10" t="s">
        <v>11</v>
      </c>
      <c r="D52" s="9">
        <f>G47/E45</f>
        <v>3.765358888472945</v>
      </c>
      <c r="E52" s="9"/>
      <c r="F52" s="9"/>
    </row>
    <row r="53" spans="3:6" ht="12.75">
      <c r="C53" s="9"/>
      <c r="D53" s="9"/>
      <c r="E53" s="9"/>
      <c r="F53" s="9"/>
    </row>
    <row r="54" spans="3:6" ht="12.75">
      <c r="C54" s="9" t="s">
        <v>15</v>
      </c>
      <c r="D54" s="9"/>
      <c r="E54" s="9"/>
      <c r="F54" s="9"/>
    </row>
    <row r="76" spans="3:6" ht="12.75">
      <c r="C76" s="9" t="s">
        <v>14</v>
      </c>
      <c r="D76" s="9"/>
      <c r="E76" s="9"/>
      <c r="F76" s="9"/>
    </row>
    <row r="77" spans="3:6" ht="12.75">
      <c r="C77" s="10" t="s">
        <v>11</v>
      </c>
      <c r="D77" s="9" t="e">
        <f>G72/E70</f>
        <v>#DIV/0!</v>
      </c>
      <c r="E77" s="9"/>
      <c r="F77" s="9"/>
    </row>
    <row r="78" spans="3:6" ht="12.75">
      <c r="C78" s="9"/>
      <c r="D78" s="9"/>
      <c r="E78" s="9"/>
      <c r="F78" s="9"/>
    </row>
    <row r="79" spans="3:6" ht="12.75">
      <c r="C79" s="9" t="s">
        <v>15</v>
      </c>
      <c r="D79" s="9"/>
      <c r="E79" s="9"/>
      <c r="F79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PageLayoutView="0" workbookViewId="0" topLeftCell="F35">
      <selection activeCell="Q69" sqref="Q69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7.00390625" style="0" customWidth="1"/>
    <col min="4" max="4" width="6.8515625" style="0" customWidth="1"/>
    <col min="5" max="5" width="8.140625" style="0" customWidth="1"/>
    <col min="6" max="6" width="7.140625" style="0" customWidth="1"/>
    <col min="7" max="7" width="9.140625" style="0" customWidth="1"/>
    <col min="8" max="8" width="7.57421875" style="0" customWidth="1"/>
    <col min="9" max="9" width="7.8515625" style="0" customWidth="1"/>
    <col min="10" max="10" width="6.00390625" style="0" customWidth="1"/>
    <col min="11" max="11" width="5.7109375" style="0" customWidth="1"/>
    <col min="12" max="12" width="8.8515625" style="0" customWidth="1"/>
    <col min="13" max="13" width="7.57421875" style="0" customWidth="1"/>
    <col min="14" max="14" width="6.7109375" style="0" customWidth="1"/>
    <col min="15" max="15" width="8.00390625" style="0" customWidth="1"/>
    <col min="16" max="17" width="7.7109375" style="0" customWidth="1"/>
    <col min="18" max="18" width="7.57421875" style="0" customWidth="1"/>
    <col min="19" max="19" width="6.7109375" style="0" customWidth="1"/>
    <col min="20" max="21" width="7.140625" style="0" customWidth="1"/>
    <col min="22" max="22" width="6.7109375" style="0" customWidth="1"/>
  </cols>
  <sheetData>
    <row r="1" spans="1:4" ht="12.75">
      <c r="A1" s="15" t="s">
        <v>33</v>
      </c>
      <c r="B1" s="16"/>
      <c r="C1" s="16"/>
      <c r="D1" s="16"/>
    </row>
    <row r="2" spans="1:23" ht="12.75">
      <c r="A2" t="s">
        <v>34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6</v>
      </c>
      <c r="H2" t="s">
        <v>41</v>
      </c>
      <c r="I2" t="s">
        <v>42</v>
      </c>
      <c r="J2" t="s">
        <v>7</v>
      </c>
      <c r="K2" t="s">
        <v>19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21</v>
      </c>
      <c r="T2" t="s">
        <v>50</v>
      </c>
      <c r="U2" t="s">
        <v>51</v>
      </c>
      <c r="V2" t="s">
        <v>20</v>
      </c>
      <c r="W2" t="s">
        <v>36</v>
      </c>
    </row>
    <row r="3" spans="1:23" ht="12.75">
      <c r="A3" t="s">
        <v>52</v>
      </c>
      <c r="B3" t="s">
        <v>53</v>
      </c>
      <c r="C3">
        <v>0.537253</v>
      </c>
      <c r="D3">
        <v>0.038673</v>
      </c>
      <c r="E3">
        <v>41.67193</v>
      </c>
      <c r="F3">
        <v>17.73112</v>
      </c>
      <c r="G3">
        <v>3.866624</v>
      </c>
      <c r="H3">
        <v>15.58364</v>
      </c>
      <c r="I3">
        <v>5.870094</v>
      </c>
      <c r="J3">
        <v>0.633501</v>
      </c>
      <c r="K3">
        <v>0.156922</v>
      </c>
      <c r="L3">
        <v>5.92159</v>
      </c>
      <c r="M3">
        <v>1.822197</v>
      </c>
      <c r="N3">
        <v>0.886832</v>
      </c>
      <c r="O3">
        <v>0.386171</v>
      </c>
      <c r="P3">
        <v>0.070256</v>
      </c>
      <c r="Q3">
        <v>0.079714</v>
      </c>
      <c r="R3">
        <v>1.3E-05</v>
      </c>
      <c r="S3">
        <v>0.048479</v>
      </c>
      <c r="T3">
        <v>3.378259</v>
      </c>
      <c r="U3">
        <v>0.19107</v>
      </c>
      <c r="V3">
        <v>0.00156</v>
      </c>
      <c r="W3">
        <v>98.8759</v>
      </c>
    </row>
    <row r="4" spans="1:23" ht="12.75">
      <c r="A4" t="s">
        <v>54</v>
      </c>
      <c r="B4" t="s">
        <v>53</v>
      </c>
      <c r="C4">
        <v>0.494109</v>
      </c>
      <c r="D4">
        <v>0.006843</v>
      </c>
      <c r="E4">
        <v>41.46881</v>
      </c>
      <c r="F4">
        <v>17.72842</v>
      </c>
      <c r="G4">
        <v>3.947952</v>
      </c>
      <c r="H4">
        <v>15.53659</v>
      </c>
      <c r="I4">
        <v>5.830021</v>
      </c>
      <c r="J4">
        <v>0.642112</v>
      </c>
      <c r="K4">
        <v>0.15169</v>
      </c>
      <c r="L4">
        <v>5.89927</v>
      </c>
      <c r="M4">
        <v>1.736248</v>
      </c>
      <c r="N4">
        <v>0.869906</v>
      </c>
      <c r="O4">
        <v>0.487703</v>
      </c>
      <c r="P4">
        <v>0.106781</v>
      </c>
      <c r="Q4">
        <v>0.06422</v>
      </c>
      <c r="R4">
        <v>0.095274</v>
      </c>
      <c r="S4">
        <v>0.059158</v>
      </c>
      <c r="T4">
        <v>3.456817</v>
      </c>
      <c r="U4">
        <v>0.126307</v>
      </c>
      <c r="V4">
        <v>1.1E-05</v>
      </c>
      <c r="W4">
        <v>98.70824</v>
      </c>
    </row>
    <row r="5" spans="1:23" ht="12.75">
      <c r="A5" t="s">
        <v>55</v>
      </c>
      <c r="B5" t="s">
        <v>53</v>
      </c>
      <c r="C5">
        <v>0.524008</v>
      </c>
      <c r="D5">
        <v>0.006843</v>
      </c>
      <c r="E5">
        <v>41.41574</v>
      </c>
      <c r="F5">
        <v>17.65116</v>
      </c>
      <c r="G5">
        <v>3.984309</v>
      </c>
      <c r="H5">
        <v>15.61521</v>
      </c>
      <c r="I5">
        <v>5.966576</v>
      </c>
      <c r="J5">
        <v>0.64188</v>
      </c>
      <c r="K5">
        <v>0.13745</v>
      </c>
      <c r="L5">
        <v>5.899306</v>
      </c>
      <c r="M5">
        <v>1.727544</v>
      </c>
      <c r="N5">
        <v>0.934418</v>
      </c>
      <c r="O5">
        <v>0.341213</v>
      </c>
      <c r="P5">
        <v>0.126995</v>
      </c>
      <c r="Q5">
        <v>0.095833</v>
      </c>
      <c r="R5">
        <v>0.067589</v>
      </c>
      <c r="S5">
        <v>1.1E-05</v>
      </c>
      <c r="T5">
        <v>3.326339</v>
      </c>
      <c r="U5">
        <v>0.085929</v>
      </c>
      <c r="V5">
        <v>1.1E-05</v>
      </c>
      <c r="W5">
        <v>98.54836</v>
      </c>
    </row>
    <row r="6" spans="1:23" ht="12.75">
      <c r="A6" t="s">
        <v>56</v>
      </c>
      <c r="B6" t="s">
        <v>53</v>
      </c>
      <c r="C6">
        <v>0.513118</v>
      </c>
      <c r="D6">
        <v>0.031351</v>
      </c>
      <c r="E6">
        <v>41.72304</v>
      </c>
      <c r="F6">
        <v>17.6187</v>
      </c>
      <c r="G6">
        <v>4.016257</v>
      </c>
      <c r="H6">
        <v>15.42845</v>
      </c>
      <c r="I6">
        <v>5.969574</v>
      </c>
      <c r="J6">
        <v>0.612838</v>
      </c>
      <c r="K6">
        <v>0.110941</v>
      </c>
      <c r="L6">
        <v>5.910605</v>
      </c>
      <c r="M6">
        <v>1.698477</v>
      </c>
      <c r="N6">
        <v>0.915011</v>
      </c>
      <c r="O6">
        <v>0.505203</v>
      </c>
      <c r="P6">
        <v>0.144781</v>
      </c>
      <c r="Q6">
        <v>0.069456</v>
      </c>
      <c r="R6">
        <v>0.115876</v>
      </c>
      <c r="S6">
        <v>0.066967</v>
      </c>
      <c r="T6">
        <v>3.371822</v>
      </c>
      <c r="U6">
        <v>0.125373</v>
      </c>
      <c r="V6">
        <v>1.1E-05</v>
      </c>
      <c r="W6">
        <v>98.94785</v>
      </c>
    </row>
    <row r="7" spans="1:23" ht="12.75">
      <c r="A7" t="s">
        <v>57</v>
      </c>
      <c r="B7" t="s">
        <v>53</v>
      </c>
      <c r="C7">
        <v>0.526532</v>
      </c>
      <c r="D7">
        <v>0.023226</v>
      </c>
      <c r="E7">
        <v>41.81171</v>
      </c>
      <c r="F7">
        <v>17.46426</v>
      </c>
      <c r="G7">
        <v>4.237584</v>
      </c>
      <c r="H7">
        <v>14.42428</v>
      </c>
      <c r="I7">
        <v>4.876533</v>
      </c>
      <c r="J7">
        <v>0.559273</v>
      </c>
      <c r="K7">
        <v>0.220879</v>
      </c>
      <c r="L7">
        <v>6.099264</v>
      </c>
      <c r="M7">
        <v>1.718925</v>
      </c>
      <c r="N7">
        <v>1.066324</v>
      </c>
      <c r="O7">
        <v>0.421591</v>
      </c>
      <c r="P7">
        <v>0.123727</v>
      </c>
      <c r="Q7">
        <v>0.089076</v>
      </c>
      <c r="R7">
        <v>0.038178</v>
      </c>
      <c r="S7">
        <v>1.1E-05</v>
      </c>
      <c r="T7">
        <v>3.656635</v>
      </c>
      <c r="U7">
        <v>0.101986</v>
      </c>
      <c r="V7">
        <v>0.013236</v>
      </c>
      <c r="W7">
        <v>97.47321</v>
      </c>
    </row>
    <row r="8" spans="1:23" ht="12.75">
      <c r="A8" t="s">
        <v>58</v>
      </c>
      <c r="B8" t="s">
        <v>53</v>
      </c>
      <c r="C8">
        <v>0.42257</v>
      </c>
      <c r="D8">
        <v>0.017081</v>
      </c>
      <c r="E8">
        <v>42.43231</v>
      </c>
      <c r="F8">
        <v>17.13894</v>
      </c>
      <c r="G8">
        <v>4.128276</v>
      </c>
      <c r="H8">
        <v>15.20632</v>
      </c>
      <c r="I8">
        <v>5.669813</v>
      </c>
      <c r="J8">
        <v>0.59888</v>
      </c>
      <c r="K8">
        <v>0.243698</v>
      </c>
      <c r="L8">
        <v>6.067215</v>
      </c>
      <c r="M8">
        <v>1.742323</v>
      </c>
      <c r="N8">
        <v>1.040378</v>
      </c>
      <c r="O8">
        <v>0.514188</v>
      </c>
      <c r="P8">
        <v>0.106016</v>
      </c>
      <c r="Q8">
        <v>1.2E-05</v>
      </c>
      <c r="R8">
        <v>0.075613</v>
      </c>
      <c r="S8">
        <v>0.085946</v>
      </c>
      <c r="T8">
        <v>3.208941</v>
      </c>
      <c r="U8">
        <v>0.07159</v>
      </c>
      <c r="V8">
        <v>0.010743</v>
      </c>
      <c r="W8">
        <v>98.78086</v>
      </c>
    </row>
    <row r="9" spans="1:23" ht="12.75">
      <c r="A9" t="s">
        <v>59</v>
      </c>
      <c r="B9" t="s">
        <v>53</v>
      </c>
      <c r="C9">
        <v>0.529174</v>
      </c>
      <c r="D9">
        <v>0.006844</v>
      </c>
      <c r="E9">
        <v>40.83529</v>
      </c>
      <c r="F9">
        <v>17.73351</v>
      </c>
      <c r="G9">
        <v>3.964277</v>
      </c>
      <c r="H9">
        <v>14.88663</v>
      </c>
      <c r="I9">
        <v>5.353055</v>
      </c>
      <c r="J9">
        <v>0.64817</v>
      </c>
      <c r="K9">
        <v>0.178998</v>
      </c>
      <c r="L9">
        <v>6.101458</v>
      </c>
      <c r="M9">
        <v>1.67182</v>
      </c>
      <c r="N9">
        <v>0.990564</v>
      </c>
      <c r="O9">
        <v>0.525132</v>
      </c>
      <c r="P9">
        <v>0.171778</v>
      </c>
      <c r="Q9">
        <v>0.026218</v>
      </c>
      <c r="R9">
        <v>0.09282</v>
      </c>
      <c r="S9">
        <v>0.011716</v>
      </c>
      <c r="T9">
        <v>4.001935</v>
      </c>
      <c r="U9">
        <v>0.176851</v>
      </c>
      <c r="V9">
        <v>0.005594</v>
      </c>
      <c r="W9">
        <v>97.91184</v>
      </c>
    </row>
    <row r="10" spans="1:23" ht="12.75">
      <c r="A10" t="s">
        <v>60</v>
      </c>
      <c r="B10" t="s">
        <v>53</v>
      </c>
      <c r="C10">
        <v>0.336657</v>
      </c>
      <c r="D10">
        <v>0.015399</v>
      </c>
      <c r="E10">
        <v>41.55007</v>
      </c>
      <c r="F10">
        <v>17.56542</v>
      </c>
      <c r="G10">
        <v>3.940146</v>
      </c>
      <c r="H10">
        <v>15.74395</v>
      </c>
      <c r="I10">
        <v>6.427977</v>
      </c>
      <c r="J10">
        <v>0.581574</v>
      </c>
      <c r="K10">
        <v>0.260792</v>
      </c>
      <c r="L10">
        <v>5.68997</v>
      </c>
      <c r="M10">
        <v>1.677952</v>
      </c>
      <c r="N10">
        <v>0.857704</v>
      </c>
      <c r="O10">
        <v>0.244601</v>
      </c>
      <c r="P10">
        <v>0.125117</v>
      </c>
      <c r="Q10">
        <v>0.076428</v>
      </c>
      <c r="R10">
        <v>0.0293</v>
      </c>
      <c r="S10">
        <v>0.02346</v>
      </c>
      <c r="T10">
        <v>2.86491</v>
      </c>
      <c r="U10">
        <v>0.029905</v>
      </c>
      <c r="V10">
        <v>0.009573</v>
      </c>
      <c r="W10">
        <v>98.05091</v>
      </c>
    </row>
    <row r="11" spans="1:23" ht="12.75">
      <c r="A11" t="s">
        <v>61</v>
      </c>
      <c r="B11" t="s">
        <v>53</v>
      </c>
      <c r="C11">
        <v>0.602292</v>
      </c>
      <c r="D11">
        <v>0.009684</v>
      </c>
      <c r="E11">
        <v>42.05068</v>
      </c>
      <c r="F11">
        <v>17.66368</v>
      </c>
      <c r="G11">
        <v>4.068482</v>
      </c>
      <c r="H11">
        <v>14.79465</v>
      </c>
      <c r="I11">
        <v>5.050268</v>
      </c>
      <c r="J11">
        <v>0.49708</v>
      </c>
      <c r="K11">
        <v>0.259141</v>
      </c>
      <c r="L11">
        <v>6.523209</v>
      </c>
      <c r="M11">
        <v>1.804337</v>
      </c>
      <c r="N11">
        <v>1.071259</v>
      </c>
      <c r="O11">
        <v>0.532483</v>
      </c>
      <c r="P11">
        <v>0.168968</v>
      </c>
      <c r="Q11">
        <v>0.091232</v>
      </c>
      <c r="R11">
        <v>0.019842</v>
      </c>
      <c r="S11">
        <v>0.015631</v>
      </c>
      <c r="T11">
        <v>3.409048</v>
      </c>
      <c r="U11">
        <v>0.161416</v>
      </c>
      <c r="V11">
        <v>0.019926</v>
      </c>
      <c r="W11">
        <v>98.81331</v>
      </c>
    </row>
    <row r="12" spans="1:23" ht="12.75">
      <c r="A12" t="s">
        <v>62</v>
      </c>
      <c r="B12" t="s">
        <v>53</v>
      </c>
      <c r="C12">
        <v>0.515977</v>
      </c>
      <c r="D12">
        <v>0.019887</v>
      </c>
      <c r="E12">
        <v>41.87558</v>
      </c>
      <c r="F12">
        <v>17.59088</v>
      </c>
      <c r="G12">
        <v>4.093592</v>
      </c>
      <c r="H12">
        <v>14.75019</v>
      </c>
      <c r="I12">
        <v>4.932868</v>
      </c>
      <c r="J12">
        <v>0.519001</v>
      </c>
      <c r="K12">
        <v>0.244615</v>
      </c>
      <c r="L12">
        <v>6.24201</v>
      </c>
      <c r="M12">
        <v>1.79508</v>
      </c>
      <c r="N12">
        <v>1.163555</v>
      </c>
      <c r="O12">
        <v>0.545166</v>
      </c>
      <c r="P12">
        <v>0.193856</v>
      </c>
      <c r="Q12">
        <v>0.026836</v>
      </c>
      <c r="R12">
        <v>0.021436</v>
      </c>
      <c r="S12">
        <v>0.01617</v>
      </c>
      <c r="T12">
        <v>3.529732</v>
      </c>
      <c r="U12">
        <v>0.058791</v>
      </c>
      <c r="V12">
        <v>1.1E-05</v>
      </c>
      <c r="W12">
        <v>98.13525</v>
      </c>
    </row>
    <row r="13" spans="1:23" ht="12.75">
      <c r="A13" t="s">
        <v>63</v>
      </c>
      <c r="B13" t="s">
        <v>53</v>
      </c>
      <c r="C13">
        <v>0.467475</v>
      </c>
      <c r="D13">
        <v>0.001704</v>
      </c>
      <c r="E13">
        <v>42.31451</v>
      </c>
      <c r="F13">
        <v>17.52786</v>
      </c>
      <c r="G13">
        <v>4.060602</v>
      </c>
      <c r="H13">
        <v>14.95082</v>
      </c>
      <c r="I13">
        <v>5.497163</v>
      </c>
      <c r="J13">
        <v>0.501643</v>
      </c>
      <c r="K13">
        <v>0.233446</v>
      </c>
      <c r="L13">
        <v>6.072042</v>
      </c>
      <c r="M13">
        <v>1.722248</v>
      </c>
      <c r="N13">
        <v>1.066279</v>
      </c>
      <c r="O13">
        <v>0.528602</v>
      </c>
      <c r="P13">
        <v>0.116821</v>
      </c>
      <c r="Q13">
        <v>0.056474</v>
      </c>
      <c r="R13">
        <v>0.094778</v>
      </c>
      <c r="S13">
        <v>0.050738</v>
      </c>
      <c r="T13">
        <v>3.310741</v>
      </c>
      <c r="U13">
        <v>0.085138</v>
      </c>
      <c r="V13">
        <v>1.1E-05</v>
      </c>
      <c r="W13">
        <v>98.6591</v>
      </c>
    </row>
    <row r="14" spans="1:23" ht="12.75">
      <c r="A14" t="s">
        <v>64</v>
      </c>
      <c r="B14" t="s">
        <v>53</v>
      </c>
      <c r="C14">
        <v>0.559566</v>
      </c>
      <c r="D14">
        <v>0.029498</v>
      </c>
      <c r="E14">
        <v>42.16838</v>
      </c>
      <c r="F14">
        <v>17.44045</v>
      </c>
      <c r="G14">
        <v>4.084106</v>
      </c>
      <c r="H14">
        <v>14.736</v>
      </c>
      <c r="I14">
        <v>5.034395</v>
      </c>
      <c r="J14">
        <v>0.582317</v>
      </c>
      <c r="K14">
        <v>0.229822</v>
      </c>
      <c r="L14">
        <v>6.283417</v>
      </c>
      <c r="M14">
        <v>1.758606</v>
      </c>
      <c r="N14">
        <v>1.050329</v>
      </c>
      <c r="O14">
        <v>0.566045</v>
      </c>
      <c r="P14">
        <v>0.14928</v>
      </c>
      <c r="Q14">
        <v>0.054925</v>
      </c>
      <c r="R14">
        <v>1.3E-05</v>
      </c>
      <c r="S14">
        <v>0.150494</v>
      </c>
      <c r="T14">
        <v>3.528192</v>
      </c>
      <c r="U14">
        <v>0.08568</v>
      </c>
      <c r="V14">
        <v>1.1E-05</v>
      </c>
      <c r="W14">
        <v>98.49152</v>
      </c>
    </row>
    <row r="15" spans="1:23" ht="12.75">
      <c r="A15" t="s">
        <v>65</v>
      </c>
      <c r="B15" t="s">
        <v>53</v>
      </c>
      <c r="C15">
        <v>0.557328</v>
      </c>
      <c r="D15">
        <v>0.022783</v>
      </c>
      <c r="E15">
        <v>41.3605</v>
      </c>
      <c r="F15">
        <v>17.52296</v>
      </c>
      <c r="G15">
        <v>4.073275</v>
      </c>
      <c r="H15">
        <v>14.89477</v>
      </c>
      <c r="I15">
        <v>4.680892</v>
      </c>
      <c r="J15">
        <v>0.697016</v>
      </c>
      <c r="K15">
        <v>0.114104</v>
      </c>
      <c r="L15">
        <v>6.589409</v>
      </c>
      <c r="M15">
        <v>1.847643</v>
      </c>
      <c r="N15">
        <v>1.047686</v>
      </c>
      <c r="O15">
        <v>0.589751</v>
      </c>
      <c r="P15">
        <v>0.178667</v>
      </c>
      <c r="Q15">
        <v>0.069923</v>
      </c>
      <c r="R15">
        <v>0.027921</v>
      </c>
      <c r="S15">
        <v>0.017845</v>
      </c>
      <c r="T15">
        <v>3.560765</v>
      </c>
      <c r="U15">
        <v>0.185541</v>
      </c>
      <c r="V15">
        <v>0.004693</v>
      </c>
      <c r="W15">
        <v>98.04346</v>
      </c>
    </row>
    <row r="16" spans="1:23" ht="12.75">
      <c r="A16" t="s">
        <v>66</v>
      </c>
      <c r="B16" t="s">
        <v>67</v>
      </c>
      <c r="C16">
        <v>0.600574</v>
      </c>
      <c r="D16">
        <v>0.01089</v>
      </c>
      <c r="E16">
        <v>39.73581</v>
      </c>
      <c r="F16">
        <v>18.52785</v>
      </c>
      <c r="G16">
        <v>3.783962</v>
      </c>
      <c r="H16">
        <v>15.54639</v>
      </c>
      <c r="I16">
        <v>5.315721</v>
      </c>
      <c r="J16">
        <v>0.603289</v>
      </c>
      <c r="K16">
        <v>0.095623</v>
      </c>
      <c r="L16">
        <v>6.351026</v>
      </c>
      <c r="M16">
        <v>1.820671</v>
      </c>
      <c r="N16">
        <v>0.973683</v>
      </c>
      <c r="O16">
        <v>0.485404</v>
      </c>
      <c r="P16">
        <v>0.123086</v>
      </c>
      <c r="Q16">
        <v>0.088033</v>
      </c>
      <c r="R16">
        <v>0.138036</v>
      </c>
      <c r="S16">
        <v>1.1E-05</v>
      </c>
      <c r="T16">
        <v>3.640826</v>
      </c>
      <c r="U16">
        <v>0.702447</v>
      </c>
      <c r="V16">
        <v>0.002884</v>
      </c>
      <c r="W16">
        <v>98.54622</v>
      </c>
    </row>
    <row r="17" spans="1:23" ht="12.75">
      <c r="A17" t="s">
        <v>68</v>
      </c>
      <c r="B17" t="s">
        <v>67</v>
      </c>
      <c r="C17">
        <v>0.609561</v>
      </c>
      <c r="D17">
        <v>0.024148</v>
      </c>
      <c r="E17">
        <v>38.99276</v>
      </c>
      <c r="F17">
        <v>18.89998</v>
      </c>
      <c r="G17">
        <v>3.595199</v>
      </c>
      <c r="H17">
        <v>15.84524</v>
      </c>
      <c r="I17">
        <v>4.681115</v>
      </c>
      <c r="J17">
        <v>0.629766</v>
      </c>
      <c r="K17">
        <v>0.065513</v>
      </c>
      <c r="L17">
        <v>6.763784</v>
      </c>
      <c r="M17">
        <v>1.905884</v>
      </c>
      <c r="N17">
        <v>1.067198</v>
      </c>
      <c r="O17">
        <v>0.44251</v>
      </c>
      <c r="P17">
        <v>0.144909</v>
      </c>
      <c r="Q17">
        <v>0.097381</v>
      </c>
      <c r="R17">
        <v>0.026006</v>
      </c>
      <c r="S17">
        <v>0.065169</v>
      </c>
      <c r="T17">
        <v>3.430505</v>
      </c>
      <c r="U17">
        <v>1.113205</v>
      </c>
      <c r="V17">
        <v>0.009283</v>
      </c>
      <c r="W17">
        <v>98.40911</v>
      </c>
    </row>
    <row r="18" spans="1:23" ht="12.75">
      <c r="A18" t="s">
        <v>69</v>
      </c>
      <c r="B18" t="s">
        <v>67</v>
      </c>
      <c r="C18">
        <v>0.510091</v>
      </c>
      <c r="D18">
        <v>0.011421</v>
      </c>
      <c r="E18">
        <v>39.41167</v>
      </c>
      <c r="F18">
        <v>18.90808</v>
      </c>
      <c r="G18">
        <v>3.818895</v>
      </c>
      <c r="H18">
        <v>15.06213</v>
      </c>
      <c r="I18">
        <v>5.567301</v>
      </c>
      <c r="J18">
        <v>0.575324</v>
      </c>
      <c r="K18">
        <v>0.087393</v>
      </c>
      <c r="L18">
        <v>5.854656</v>
      </c>
      <c r="M18">
        <v>1.618905</v>
      </c>
      <c r="N18">
        <v>1.006199</v>
      </c>
      <c r="O18">
        <v>0.468674</v>
      </c>
      <c r="P18">
        <v>0.195419</v>
      </c>
      <c r="Q18">
        <v>0.087631</v>
      </c>
      <c r="R18">
        <v>0.092559</v>
      </c>
      <c r="S18">
        <v>1.1E-05</v>
      </c>
      <c r="T18">
        <v>4.183426</v>
      </c>
      <c r="U18">
        <v>0.718754</v>
      </c>
      <c r="V18">
        <v>1.1E-05</v>
      </c>
      <c r="W18">
        <v>98.17854</v>
      </c>
    </row>
    <row r="19" spans="1:23" ht="12.75">
      <c r="A19" t="s">
        <v>70</v>
      </c>
      <c r="B19" t="s">
        <v>71</v>
      </c>
      <c r="C19">
        <v>0.539611</v>
      </c>
      <c r="D19">
        <v>0.017934</v>
      </c>
      <c r="E19">
        <v>37.62611</v>
      </c>
      <c r="F19">
        <v>19.6878</v>
      </c>
      <c r="G19">
        <v>3.121927</v>
      </c>
      <c r="H19">
        <v>15.36785</v>
      </c>
      <c r="I19">
        <v>5.272314</v>
      </c>
      <c r="J19">
        <v>0.577139</v>
      </c>
      <c r="K19">
        <v>0.214951</v>
      </c>
      <c r="L19">
        <v>6.777441</v>
      </c>
      <c r="M19">
        <v>1.924899</v>
      </c>
      <c r="N19">
        <v>1.08659</v>
      </c>
      <c r="O19">
        <v>0.742753</v>
      </c>
      <c r="P19">
        <v>0.172397</v>
      </c>
      <c r="Q19">
        <v>0.064232</v>
      </c>
      <c r="R19">
        <v>1.3E-05</v>
      </c>
      <c r="S19">
        <v>0.03443</v>
      </c>
      <c r="T19">
        <v>5.310699</v>
      </c>
      <c r="U19">
        <v>0.168181</v>
      </c>
      <c r="V19">
        <v>1.1E-05</v>
      </c>
      <c r="W19">
        <v>98.70728</v>
      </c>
    </row>
    <row r="20" spans="1:23" ht="12.75">
      <c r="A20" t="s">
        <v>72</v>
      </c>
      <c r="B20" t="s">
        <v>71</v>
      </c>
      <c r="C20">
        <v>0.509074</v>
      </c>
      <c r="D20">
        <v>0.010381</v>
      </c>
      <c r="E20">
        <v>37.33787</v>
      </c>
      <c r="F20">
        <v>19.47816</v>
      </c>
      <c r="G20">
        <v>3.240628</v>
      </c>
      <c r="H20">
        <v>15.14919</v>
      </c>
      <c r="I20">
        <v>5.410144</v>
      </c>
      <c r="J20">
        <v>0.55951</v>
      </c>
      <c r="K20">
        <v>0.21934</v>
      </c>
      <c r="L20">
        <v>6.485868</v>
      </c>
      <c r="M20">
        <v>1.711509</v>
      </c>
      <c r="N20">
        <v>1.020206</v>
      </c>
      <c r="O20">
        <v>0.644808</v>
      </c>
      <c r="P20">
        <v>0.180477</v>
      </c>
      <c r="Q20">
        <v>0.005096</v>
      </c>
      <c r="R20">
        <v>0.039713</v>
      </c>
      <c r="S20">
        <v>0.022207</v>
      </c>
      <c r="T20">
        <v>5.624872</v>
      </c>
      <c r="U20">
        <v>0.192664</v>
      </c>
      <c r="V20">
        <v>1.1E-05</v>
      </c>
      <c r="W20">
        <v>97.84174</v>
      </c>
    </row>
    <row r="21" spans="1:23" ht="12.75">
      <c r="A21" t="s">
        <v>73</v>
      </c>
      <c r="B21" t="s">
        <v>71</v>
      </c>
      <c r="C21">
        <v>0.515344</v>
      </c>
      <c r="D21">
        <v>0.009197</v>
      </c>
      <c r="E21">
        <v>38.93678</v>
      </c>
      <c r="F21">
        <v>19.13933</v>
      </c>
      <c r="G21">
        <v>3.452889</v>
      </c>
      <c r="H21">
        <v>15.93836</v>
      </c>
      <c r="I21">
        <v>5.605355</v>
      </c>
      <c r="J21">
        <v>0.636362</v>
      </c>
      <c r="K21">
        <v>0.043404</v>
      </c>
      <c r="L21">
        <v>6.154275</v>
      </c>
      <c r="M21">
        <v>1.812322</v>
      </c>
      <c r="N21">
        <v>1.086224</v>
      </c>
      <c r="O21">
        <v>0.508461</v>
      </c>
      <c r="P21">
        <v>0.119745</v>
      </c>
      <c r="Q21">
        <v>0.086904</v>
      </c>
      <c r="R21">
        <v>0.167395</v>
      </c>
      <c r="S21">
        <v>0.044516</v>
      </c>
      <c r="T21">
        <v>3.947328</v>
      </c>
      <c r="U21">
        <v>0.320853</v>
      </c>
      <c r="V21">
        <v>0.009071</v>
      </c>
      <c r="W21">
        <v>98.53413</v>
      </c>
    </row>
    <row r="22" spans="1:23" ht="12.75">
      <c r="A22" t="s">
        <v>74</v>
      </c>
      <c r="B22" t="s">
        <v>71</v>
      </c>
      <c r="C22">
        <v>0.461749</v>
      </c>
      <c r="D22">
        <v>0.004595</v>
      </c>
      <c r="E22">
        <v>38.96682</v>
      </c>
      <c r="F22">
        <v>19.00398</v>
      </c>
      <c r="G22">
        <v>3.592467</v>
      </c>
      <c r="H22">
        <v>15.72431</v>
      </c>
      <c r="I22">
        <v>5.497184</v>
      </c>
      <c r="J22">
        <v>0.671017</v>
      </c>
      <c r="K22">
        <v>0.030968</v>
      </c>
      <c r="L22">
        <v>6.160309</v>
      </c>
      <c r="M22">
        <v>1.811599</v>
      </c>
      <c r="N22">
        <v>1.002641</v>
      </c>
      <c r="O22">
        <v>0.567197</v>
      </c>
      <c r="P22">
        <v>0.158699</v>
      </c>
      <c r="Q22">
        <v>0.028711</v>
      </c>
      <c r="R22">
        <v>0.240382</v>
      </c>
      <c r="S22">
        <v>1.1E-05</v>
      </c>
      <c r="T22">
        <v>4.287943</v>
      </c>
      <c r="U22">
        <v>0.279315</v>
      </c>
      <c r="V22">
        <v>1.1E-05</v>
      </c>
      <c r="W22">
        <v>98.48991</v>
      </c>
    </row>
    <row r="23" spans="1:23" ht="12.75">
      <c r="A23" t="s">
        <v>75</v>
      </c>
      <c r="B23" t="s">
        <v>71</v>
      </c>
      <c r="C23">
        <v>0.537693</v>
      </c>
      <c r="D23">
        <v>0.025371</v>
      </c>
      <c r="E23">
        <v>37.55137</v>
      </c>
      <c r="F23">
        <v>19.86203</v>
      </c>
      <c r="G23">
        <v>3.149064</v>
      </c>
      <c r="H23">
        <v>15.13999</v>
      </c>
      <c r="I23">
        <v>5.371944</v>
      </c>
      <c r="J23">
        <v>0.598229</v>
      </c>
      <c r="K23">
        <v>0.219318</v>
      </c>
      <c r="L23">
        <v>6.696607</v>
      </c>
      <c r="M23">
        <v>1.742243</v>
      </c>
      <c r="N23">
        <v>1.134449</v>
      </c>
      <c r="O23">
        <v>0.477736</v>
      </c>
      <c r="P23">
        <v>0.128415</v>
      </c>
      <c r="Q23">
        <v>0.106931</v>
      </c>
      <c r="R23">
        <v>0.024214</v>
      </c>
      <c r="S23">
        <v>1.1E-05</v>
      </c>
      <c r="T23">
        <v>5.645996</v>
      </c>
      <c r="U23">
        <v>0.117137</v>
      </c>
      <c r="V23">
        <v>1.1E-05</v>
      </c>
      <c r="W23">
        <v>98.52874</v>
      </c>
    </row>
    <row r="24" spans="1:23" ht="12.75">
      <c r="A24" t="s">
        <v>76</v>
      </c>
      <c r="B24" t="s">
        <v>71</v>
      </c>
      <c r="C24">
        <v>0.566658</v>
      </c>
      <c r="D24">
        <v>2.3E-05</v>
      </c>
      <c r="E24">
        <v>37.2551</v>
      </c>
      <c r="F24">
        <v>19.89672</v>
      </c>
      <c r="G24">
        <v>3.013033</v>
      </c>
      <c r="H24">
        <v>15.24888</v>
      </c>
      <c r="I24">
        <v>5.255404</v>
      </c>
      <c r="J24">
        <v>0.577629</v>
      </c>
      <c r="K24">
        <v>0.220462</v>
      </c>
      <c r="L24">
        <v>6.704494</v>
      </c>
      <c r="M24">
        <v>1.840144</v>
      </c>
      <c r="N24">
        <v>1.101839</v>
      </c>
      <c r="O24">
        <v>0.616126</v>
      </c>
      <c r="P24">
        <v>0.236023</v>
      </c>
      <c r="Q24">
        <v>0.040142</v>
      </c>
      <c r="R24">
        <v>0.022456</v>
      </c>
      <c r="S24">
        <v>1.1E-05</v>
      </c>
      <c r="T24">
        <v>5.555022</v>
      </c>
      <c r="U24">
        <v>0.172554</v>
      </c>
      <c r="V24">
        <v>1.1E-05</v>
      </c>
      <c r="W24">
        <v>98.32273</v>
      </c>
    </row>
    <row r="25" spans="1:23" ht="12.75">
      <c r="A25" t="s">
        <v>77</v>
      </c>
      <c r="B25" t="s">
        <v>71</v>
      </c>
      <c r="C25">
        <v>0.506516</v>
      </c>
      <c r="D25">
        <v>2.3E-05</v>
      </c>
      <c r="E25">
        <v>37.73953</v>
      </c>
      <c r="F25">
        <v>19.67446</v>
      </c>
      <c r="G25">
        <v>3.158674</v>
      </c>
      <c r="H25">
        <v>15.29797</v>
      </c>
      <c r="I25">
        <v>5.334906</v>
      </c>
      <c r="J25">
        <v>0.580834</v>
      </c>
      <c r="K25">
        <v>0.232025</v>
      </c>
      <c r="L25">
        <v>6.497089</v>
      </c>
      <c r="M25">
        <v>1.896874</v>
      </c>
      <c r="N25">
        <v>1.035053</v>
      </c>
      <c r="O25">
        <v>0.572502</v>
      </c>
      <c r="P25">
        <v>0.200111</v>
      </c>
      <c r="Q25">
        <v>0.043569</v>
      </c>
      <c r="R25">
        <v>0.099936</v>
      </c>
      <c r="S25">
        <v>0.069955</v>
      </c>
      <c r="T25">
        <v>5.616126</v>
      </c>
      <c r="U25">
        <v>0.142997</v>
      </c>
      <c r="V25">
        <v>1.1E-05</v>
      </c>
      <c r="W25">
        <v>98.69917</v>
      </c>
    </row>
    <row r="26" spans="1:23" ht="12.75">
      <c r="A26" t="s">
        <v>78</v>
      </c>
      <c r="B26" t="s">
        <v>71</v>
      </c>
      <c r="C26">
        <v>0.425143</v>
      </c>
      <c r="D26">
        <v>2.3E-05</v>
      </c>
      <c r="E26">
        <v>36.63334</v>
      </c>
      <c r="F26">
        <v>19.77664</v>
      </c>
      <c r="G26">
        <v>3.144552</v>
      </c>
      <c r="H26">
        <v>15.01691</v>
      </c>
      <c r="I26">
        <v>4.988967</v>
      </c>
      <c r="J26">
        <v>0.581475</v>
      </c>
      <c r="K26">
        <v>0.225877</v>
      </c>
      <c r="L26">
        <v>6.98429</v>
      </c>
      <c r="M26">
        <v>1.816595</v>
      </c>
      <c r="N26">
        <v>1.042032</v>
      </c>
      <c r="O26">
        <v>0.596112</v>
      </c>
      <c r="P26">
        <v>0.155791</v>
      </c>
      <c r="Q26">
        <v>0.086819</v>
      </c>
      <c r="R26">
        <v>0.046513</v>
      </c>
      <c r="S26">
        <v>0.035502</v>
      </c>
      <c r="T26">
        <v>5.494967</v>
      </c>
      <c r="U26">
        <v>0.213109</v>
      </c>
      <c r="V26">
        <v>0.003322</v>
      </c>
      <c r="W26">
        <v>97.26797</v>
      </c>
    </row>
    <row r="27" spans="1:23" ht="12.75">
      <c r="A27" t="s">
        <v>79</v>
      </c>
      <c r="B27" t="s">
        <v>71</v>
      </c>
      <c r="C27">
        <v>0.476649</v>
      </c>
      <c r="D27">
        <v>0.014965</v>
      </c>
      <c r="E27">
        <v>37.12343</v>
      </c>
      <c r="F27">
        <v>19.60242</v>
      </c>
      <c r="G27">
        <v>3.178965</v>
      </c>
      <c r="H27">
        <v>14.97632</v>
      </c>
      <c r="I27">
        <v>5.41107</v>
      </c>
      <c r="J27">
        <v>0.597215</v>
      </c>
      <c r="K27">
        <v>0.213936</v>
      </c>
      <c r="L27">
        <v>6.594877</v>
      </c>
      <c r="M27">
        <v>1.782821</v>
      </c>
      <c r="N27">
        <v>1.042957</v>
      </c>
      <c r="O27">
        <v>0.466279</v>
      </c>
      <c r="P27">
        <v>0.153975</v>
      </c>
      <c r="Q27">
        <v>0.066559</v>
      </c>
      <c r="R27">
        <v>1.3E-05</v>
      </c>
      <c r="S27">
        <v>0.036602</v>
      </c>
      <c r="T27">
        <v>5.607848</v>
      </c>
      <c r="U27">
        <v>0.150747</v>
      </c>
      <c r="V27">
        <v>1.1E-05</v>
      </c>
      <c r="W27">
        <v>97.49767</v>
      </c>
    </row>
    <row r="28" spans="1:23" ht="12.75">
      <c r="A28" t="s">
        <v>80</v>
      </c>
      <c r="B28" t="s">
        <v>71</v>
      </c>
      <c r="C28">
        <v>0.483812</v>
      </c>
      <c r="D28">
        <v>0.037328</v>
      </c>
      <c r="E28">
        <v>38.09867</v>
      </c>
      <c r="F28">
        <v>19.26237</v>
      </c>
      <c r="G28">
        <v>3.422069</v>
      </c>
      <c r="H28">
        <v>15.33893</v>
      </c>
      <c r="I28">
        <v>5.093841</v>
      </c>
      <c r="J28">
        <v>0.563406</v>
      </c>
      <c r="K28">
        <v>0.199785</v>
      </c>
      <c r="L28">
        <v>6.5094</v>
      </c>
      <c r="M28">
        <v>1.971588</v>
      </c>
      <c r="N28">
        <v>1.039413</v>
      </c>
      <c r="O28">
        <v>0.39938</v>
      </c>
      <c r="P28">
        <v>0.119379</v>
      </c>
      <c r="Q28">
        <v>0.11897</v>
      </c>
      <c r="R28">
        <v>0.051523</v>
      </c>
      <c r="S28">
        <v>0.004442</v>
      </c>
      <c r="T28">
        <v>4.874073</v>
      </c>
      <c r="U28">
        <v>0.16019</v>
      </c>
      <c r="V28">
        <v>0.019063</v>
      </c>
      <c r="W28">
        <v>97.76762</v>
      </c>
    </row>
    <row r="29" spans="1:23" ht="12.75">
      <c r="A29" t="s">
        <v>81</v>
      </c>
      <c r="B29" t="s">
        <v>71</v>
      </c>
      <c r="C29">
        <v>0.687386</v>
      </c>
      <c r="D29">
        <v>0.032958</v>
      </c>
      <c r="E29">
        <v>39.51767</v>
      </c>
      <c r="F29">
        <v>18.92486</v>
      </c>
      <c r="G29">
        <v>3.776346</v>
      </c>
      <c r="H29">
        <v>14.62996</v>
      </c>
      <c r="I29">
        <v>4.673146</v>
      </c>
      <c r="J29">
        <v>0.707572</v>
      </c>
      <c r="K29">
        <v>0.049823</v>
      </c>
      <c r="L29">
        <v>6.29594</v>
      </c>
      <c r="M29">
        <v>1.772387</v>
      </c>
      <c r="N29">
        <v>1.002438</v>
      </c>
      <c r="O29">
        <v>0.551104</v>
      </c>
      <c r="P29">
        <v>0.143474</v>
      </c>
      <c r="Q29">
        <v>0.086369</v>
      </c>
      <c r="R29">
        <v>0.084563</v>
      </c>
      <c r="S29">
        <v>1.1E-05</v>
      </c>
      <c r="T29">
        <v>5.804991</v>
      </c>
      <c r="U29">
        <v>0.369647</v>
      </c>
      <c r="V29">
        <v>1.1E-05</v>
      </c>
      <c r="W29">
        <v>99.11067</v>
      </c>
    </row>
    <row r="30" spans="1:23" ht="12.75">
      <c r="A30" t="s">
        <v>82</v>
      </c>
      <c r="B30" t="s">
        <v>53</v>
      </c>
      <c r="C30">
        <v>0.457787</v>
      </c>
      <c r="D30">
        <v>0.023976</v>
      </c>
      <c r="E30">
        <v>40.97133</v>
      </c>
      <c r="F30">
        <v>18.14185</v>
      </c>
      <c r="G30">
        <v>3.603452</v>
      </c>
      <c r="H30">
        <v>15.92216</v>
      </c>
      <c r="I30">
        <v>5.764729</v>
      </c>
      <c r="J30">
        <v>0.543313</v>
      </c>
      <c r="K30">
        <v>0.211395</v>
      </c>
      <c r="L30">
        <v>6.098421</v>
      </c>
      <c r="M30">
        <v>1.861621</v>
      </c>
      <c r="N30">
        <v>1.005237</v>
      </c>
      <c r="O30">
        <v>0.487538</v>
      </c>
      <c r="P30">
        <v>0.049485</v>
      </c>
      <c r="Q30">
        <v>0.007008</v>
      </c>
      <c r="R30">
        <v>0.091816</v>
      </c>
      <c r="S30">
        <v>0.063918</v>
      </c>
      <c r="T30">
        <v>3.335507</v>
      </c>
      <c r="U30">
        <v>0.077659</v>
      </c>
      <c r="V30">
        <v>0.008206</v>
      </c>
      <c r="W30">
        <v>98.7264</v>
      </c>
    </row>
    <row r="31" spans="1:23" ht="12.75">
      <c r="A31" t="s">
        <v>83</v>
      </c>
      <c r="B31" t="s">
        <v>53</v>
      </c>
      <c r="C31">
        <v>0.49914</v>
      </c>
      <c r="D31">
        <v>0.010216</v>
      </c>
      <c r="E31">
        <v>42.75178</v>
      </c>
      <c r="F31">
        <v>17.31669</v>
      </c>
      <c r="G31">
        <v>3.963604</v>
      </c>
      <c r="H31">
        <v>15.38289</v>
      </c>
      <c r="I31">
        <v>5.505977</v>
      </c>
      <c r="J31">
        <v>0.567562</v>
      </c>
      <c r="K31">
        <v>0.268283</v>
      </c>
      <c r="L31">
        <v>6.298598</v>
      </c>
      <c r="M31">
        <v>1.850751</v>
      </c>
      <c r="N31">
        <v>0.962988</v>
      </c>
      <c r="O31">
        <v>0.428474</v>
      </c>
      <c r="P31">
        <v>0.164588</v>
      </c>
      <c r="Q31">
        <v>0.100473</v>
      </c>
      <c r="R31">
        <v>0.051345</v>
      </c>
      <c r="S31">
        <v>0.016691</v>
      </c>
      <c r="T31">
        <v>2.633487</v>
      </c>
      <c r="U31">
        <v>0.072515</v>
      </c>
      <c r="V31">
        <v>0.012462</v>
      </c>
      <c r="W31">
        <v>98.85851</v>
      </c>
    </row>
    <row r="32" spans="1:23" ht="12.75">
      <c r="A32" t="s">
        <v>84</v>
      </c>
      <c r="B32" t="s">
        <v>53</v>
      </c>
      <c r="C32">
        <v>0.484907</v>
      </c>
      <c r="D32">
        <v>0.011929</v>
      </c>
      <c r="E32">
        <v>42.34029</v>
      </c>
      <c r="F32">
        <v>16.94455</v>
      </c>
      <c r="G32">
        <v>4.049017</v>
      </c>
      <c r="H32">
        <v>15.37575</v>
      </c>
      <c r="I32">
        <v>5.692607</v>
      </c>
      <c r="J32">
        <v>0.553347</v>
      </c>
      <c r="K32">
        <v>0.246192</v>
      </c>
      <c r="L32">
        <v>6.248014</v>
      </c>
      <c r="M32">
        <v>1.748296</v>
      </c>
      <c r="N32">
        <v>0.958076</v>
      </c>
      <c r="O32">
        <v>0.459516</v>
      </c>
      <c r="P32">
        <v>0.15241</v>
      </c>
      <c r="Q32">
        <v>0.082345</v>
      </c>
      <c r="R32">
        <v>0.033462</v>
      </c>
      <c r="S32">
        <v>0.047275</v>
      </c>
      <c r="T32">
        <v>2.657055</v>
      </c>
      <c r="U32">
        <v>0.067231</v>
      </c>
      <c r="V32">
        <v>0.006452</v>
      </c>
      <c r="W32">
        <v>98.15871</v>
      </c>
    </row>
    <row r="33" spans="3:23" ht="12.75">
      <c r="C33" t="s">
        <v>37</v>
      </c>
      <c r="D33" t="s">
        <v>38</v>
      </c>
      <c r="E33" t="s">
        <v>39</v>
      </c>
      <c r="F33" t="s">
        <v>40</v>
      </c>
      <c r="G33" t="s">
        <v>6</v>
      </c>
      <c r="H33" t="s">
        <v>41</v>
      </c>
      <c r="I33" t="s">
        <v>42</v>
      </c>
      <c r="J33" t="s">
        <v>7</v>
      </c>
      <c r="K33" t="s">
        <v>19</v>
      </c>
      <c r="L33" t="s">
        <v>43</v>
      </c>
      <c r="M33" t="s">
        <v>44</v>
      </c>
      <c r="N33" t="s">
        <v>45</v>
      </c>
      <c r="O33" t="s">
        <v>46</v>
      </c>
      <c r="P33" t="s">
        <v>47</v>
      </c>
      <c r="Q33" t="s">
        <v>48</v>
      </c>
      <c r="R33" t="s">
        <v>49</v>
      </c>
      <c r="S33" t="s">
        <v>21</v>
      </c>
      <c r="T33" t="s">
        <v>50</v>
      </c>
      <c r="U33" t="s">
        <v>51</v>
      </c>
      <c r="V33" t="s">
        <v>20</v>
      </c>
      <c r="W33" t="s">
        <v>36</v>
      </c>
    </row>
    <row r="34" spans="2:23" ht="12.75">
      <c r="B34" s="24" t="s">
        <v>89</v>
      </c>
      <c r="C34">
        <f>AVERAGE(C3:C32)</f>
        <v>0.5152584666666667</v>
      </c>
      <c r="D34">
        <f aca="true" t="shared" si="0" ref="D34:W34">AVERAGE(D3:D32)</f>
        <v>0.0158398</v>
      </c>
      <c r="E34">
        <f t="shared" si="0"/>
        <v>40.122296000000006</v>
      </c>
      <c r="F34">
        <f t="shared" si="0"/>
        <v>18.380837666666668</v>
      </c>
      <c r="G34">
        <f t="shared" si="0"/>
        <v>3.717674166666668</v>
      </c>
      <c r="H34">
        <f t="shared" si="0"/>
        <v>15.250490999999995</v>
      </c>
      <c r="I34">
        <f t="shared" si="0"/>
        <v>5.386698466666667</v>
      </c>
      <c r="J34">
        <f t="shared" si="0"/>
        <v>0.5946091333333333</v>
      </c>
      <c r="K34">
        <f t="shared" si="0"/>
        <v>0.17955953333333338</v>
      </c>
      <c r="L34">
        <f t="shared" si="0"/>
        <v>6.2924618</v>
      </c>
      <c r="M34">
        <f t="shared" si="0"/>
        <v>1.7870836333333338</v>
      </c>
      <c r="N34">
        <f t="shared" si="0"/>
        <v>1.0175822666666667</v>
      </c>
      <c r="O34">
        <f t="shared" si="0"/>
        <v>0.5034141000000001</v>
      </c>
      <c r="P34">
        <f t="shared" si="0"/>
        <v>0.1460475333333333</v>
      </c>
      <c r="Q34">
        <f t="shared" si="0"/>
        <v>0.06658399999999999</v>
      </c>
      <c r="R34">
        <f t="shared" si="0"/>
        <v>0.06295326666666667</v>
      </c>
      <c r="S34">
        <f t="shared" si="0"/>
        <v>0.0329133</v>
      </c>
      <c r="T34">
        <f t="shared" si="0"/>
        <v>4.0751602333333325</v>
      </c>
      <c r="U34">
        <f t="shared" si="0"/>
        <v>0.21749273333333327</v>
      </c>
      <c r="V34">
        <f t="shared" si="0"/>
        <v>0.0045411</v>
      </c>
      <c r="W34">
        <f t="shared" si="0"/>
        <v>98.3694976666667</v>
      </c>
    </row>
    <row r="36" spans="2:23" ht="12.75">
      <c r="B36" s="24" t="s">
        <v>90</v>
      </c>
      <c r="C36">
        <f>STDEV(C3:C32)</f>
        <v>0.06513673909645348</v>
      </c>
      <c r="D36">
        <f aca="true" t="shared" si="1" ref="D36:W36">STDEV(D3:D32)</f>
        <v>0.01110720127509704</v>
      </c>
      <c r="E36">
        <f t="shared" si="1"/>
        <v>1.981371014397302</v>
      </c>
      <c r="F36">
        <f t="shared" si="1"/>
        <v>0.9700683236288878</v>
      </c>
      <c r="G36">
        <f t="shared" si="1"/>
        <v>0.3783093889374313</v>
      </c>
      <c r="H36">
        <f t="shared" si="1"/>
        <v>0.39727682346756993</v>
      </c>
      <c r="I36">
        <f t="shared" si="1"/>
        <v>0.4201546532199726</v>
      </c>
      <c r="J36">
        <f t="shared" si="1"/>
        <v>0.050997966329793115</v>
      </c>
      <c r="K36">
        <f t="shared" si="1"/>
        <v>0.07248533868675319</v>
      </c>
      <c r="L36">
        <f t="shared" si="1"/>
        <v>0.3232870984732749</v>
      </c>
      <c r="M36">
        <f t="shared" si="1"/>
        <v>0.08066760101350917</v>
      </c>
      <c r="N36">
        <f t="shared" si="1"/>
        <v>0.07380608815647204</v>
      </c>
      <c r="O36">
        <f t="shared" si="1"/>
        <v>0.09555320823872787</v>
      </c>
      <c r="P36">
        <f t="shared" si="1"/>
        <v>0.03859717307741363</v>
      </c>
      <c r="Q36">
        <f t="shared" si="1"/>
        <v>0.03160951401627093</v>
      </c>
      <c r="R36">
        <f t="shared" si="1"/>
        <v>0.05456913581297318</v>
      </c>
      <c r="S36">
        <f t="shared" si="1"/>
        <v>0.03422899057932195</v>
      </c>
      <c r="T36">
        <f t="shared" si="1"/>
        <v>1.0251698771772926</v>
      </c>
      <c r="U36">
        <f t="shared" si="1"/>
        <v>0.23404388301459014</v>
      </c>
      <c r="V36">
        <f t="shared" si="1"/>
        <v>0.005965049922327728</v>
      </c>
      <c r="W36">
        <f t="shared" si="1"/>
        <v>0.4702815905294611</v>
      </c>
    </row>
    <row r="37" ht="12.75">
      <c r="A37" s="1"/>
    </row>
    <row r="38" spans="1:6" ht="18.75">
      <c r="A38" s="20" t="s">
        <v>94</v>
      </c>
      <c r="B38" s="7"/>
      <c r="C38" s="7"/>
      <c r="D38" s="7"/>
      <c r="F38" s="23" t="s">
        <v>88</v>
      </c>
    </row>
    <row r="40" spans="1:9" ht="15" thickBot="1">
      <c r="A40" s="5" t="s">
        <v>0</v>
      </c>
      <c r="B40" s="5" t="s">
        <v>1</v>
      </c>
      <c r="C40" s="5" t="s">
        <v>5</v>
      </c>
      <c r="D40" s="5" t="s">
        <v>2</v>
      </c>
      <c r="E40" s="5" t="s">
        <v>3</v>
      </c>
      <c r="F40" s="5" t="s">
        <v>17</v>
      </c>
      <c r="G40" s="5" t="s">
        <v>4</v>
      </c>
      <c r="H40" s="27" t="s">
        <v>103</v>
      </c>
      <c r="I40" s="27" t="s">
        <v>102</v>
      </c>
    </row>
    <row r="41" spans="1:13" ht="15.75">
      <c r="A41" s="2" t="s">
        <v>12</v>
      </c>
      <c r="B41" s="13">
        <f>F34</f>
        <v>18.380837666666668</v>
      </c>
      <c r="C41" s="13">
        <v>79.8988</v>
      </c>
      <c r="D41" s="2">
        <f aca="true" t="shared" si="2" ref="D41:D63">B41/C41</f>
        <v>0.23005148596307667</v>
      </c>
      <c r="E41" s="2">
        <f>2*D41</f>
        <v>0.46010297192615335</v>
      </c>
      <c r="F41" s="4">
        <f>E41*$D$71</f>
        <v>1.7206507537449705</v>
      </c>
      <c r="G41" s="13">
        <f>F41/2</f>
        <v>0.8603253768724852</v>
      </c>
      <c r="H41">
        <v>22</v>
      </c>
      <c r="I41">
        <f>G41*H41</f>
        <v>18.927158291194676</v>
      </c>
      <c r="K41" s="24" t="s">
        <v>95</v>
      </c>
      <c r="M41" s="26">
        <f>SUM(G42:G51,G54,G55,G52,G53)</f>
        <v>1.048493223956593</v>
      </c>
    </row>
    <row r="42" spans="1:9" ht="15.75">
      <c r="A42" s="19" t="s">
        <v>29</v>
      </c>
      <c r="B42" s="13">
        <f>T34</f>
        <v>4.0751602333333325</v>
      </c>
      <c r="C42" s="13">
        <v>264.0368</v>
      </c>
      <c r="D42" s="2">
        <f t="shared" si="2"/>
        <v>0.015434061590404564</v>
      </c>
      <c r="E42" s="18">
        <f>2*D42</f>
        <v>0.03086812318080913</v>
      </c>
      <c r="F42" s="4">
        <f aca="true" t="shared" si="3" ref="F42:F56">E42*$D$71</f>
        <v>0.11543776645345494</v>
      </c>
      <c r="G42" s="13">
        <f>F42/2</f>
        <v>0.05771888322672747</v>
      </c>
      <c r="H42">
        <v>90</v>
      </c>
      <c r="I42">
        <f aca="true" t="shared" si="4" ref="I42:I61">G42*H42</f>
        <v>5.194699490405473</v>
      </c>
    </row>
    <row r="43" spans="1:13" ht="15.75">
      <c r="A43" s="19" t="s">
        <v>32</v>
      </c>
      <c r="B43" s="13">
        <f>U34</f>
        <v>0.21749273333333327</v>
      </c>
      <c r="C43" s="13">
        <v>270.03</v>
      </c>
      <c r="D43" s="2">
        <f t="shared" si="2"/>
        <v>0.00080543914873656</v>
      </c>
      <c r="E43" s="18">
        <f>2*D43</f>
        <v>0.00161087829747312</v>
      </c>
      <c r="F43" s="4">
        <f t="shared" si="3"/>
        <v>0.006024214416905368</v>
      </c>
      <c r="G43" s="13">
        <f>F43/2</f>
        <v>0.003012107208452684</v>
      </c>
      <c r="H43">
        <v>92</v>
      </c>
      <c r="I43">
        <f t="shared" si="4"/>
        <v>0.2771138631776469</v>
      </c>
      <c r="K43" s="24" t="s">
        <v>96</v>
      </c>
      <c r="M43" s="26">
        <f>SUM(G58,G60,G41,G61)</f>
        <v>1.991564585189704</v>
      </c>
    </row>
    <row r="44" spans="1:9" ht="15.75">
      <c r="A44" s="19" t="s">
        <v>23</v>
      </c>
      <c r="B44" s="13">
        <f>C34</f>
        <v>0.5152584666666667</v>
      </c>
      <c r="C44" s="13">
        <v>227.8082</v>
      </c>
      <c r="D44" s="2">
        <f t="shared" si="2"/>
        <v>0.0022618082521466162</v>
      </c>
      <c r="E44" s="2">
        <f aca="true" t="shared" si="5" ref="E44:E50">D44*3</f>
        <v>0.006785424756439848</v>
      </c>
      <c r="F44" s="4">
        <f t="shared" si="3"/>
        <v>0.025375507080014913</v>
      </c>
      <c r="G44" s="13">
        <f aca="true" t="shared" si="6" ref="G44:G50">F44*2/3</f>
        <v>0.016917004720009943</v>
      </c>
      <c r="H44">
        <v>39</v>
      </c>
      <c r="I44">
        <f t="shared" si="4"/>
        <v>0.6597631840803878</v>
      </c>
    </row>
    <row r="45" spans="1:11" ht="15.75">
      <c r="A45" s="19" t="s">
        <v>24</v>
      </c>
      <c r="B45" s="13">
        <f>I34</f>
        <v>5.386698466666667</v>
      </c>
      <c r="C45" s="13">
        <v>325.8182</v>
      </c>
      <c r="D45" s="2">
        <f t="shared" si="2"/>
        <v>0.0165328347730933</v>
      </c>
      <c r="E45" s="2">
        <f t="shared" si="5"/>
        <v>0.0495985043192799</v>
      </c>
      <c r="F45" s="4">
        <f t="shared" si="3"/>
        <v>0.18548392218446594</v>
      </c>
      <c r="G45" s="13">
        <f t="shared" si="6"/>
        <v>0.1236559481229773</v>
      </c>
      <c r="H45">
        <v>57</v>
      </c>
      <c r="I45">
        <f t="shared" si="4"/>
        <v>7.048389043009706</v>
      </c>
      <c r="K45" s="24" t="s">
        <v>98</v>
      </c>
    </row>
    <row r="46" spans="1:9" ht="15.75">
      <c r="A46" s="19" t="s">
        <v>26</v>
      </c>
      <c r="B46" s="13">
        <f>H34</f>
        <v>15.250490999999995</v>
      </c>
      <c r="C46" s="13">
        <v>328.2382</v>
      </c>
      <c r="D46" s="2">
        <f t="shared" si="2"/>
        <v>0.046461658027615295</v>
      </c>
      <c r="E46" s="2">
        <f t="shared" si="5"/>
        <v>0.1393849740828459</v>
      </c>
      <c r="F46" s="4">
        <f t="shared" si="3"/>
        <v>0.5212590992671641</v>
      </c>
      <c r="G46" s="13">
        <f t="shared" si="6"/>
        <v>0.34750606617810936</v>
      </c>
      <c r="H46">
        <v>58</v>
      </c>
      <c r="I46">
        <f t="shared" si="4"/>
        <v>20.155351838330343</v>
      </c>
    </row>
    <row r="47" spans="1:9" ht="15.75">
      <c r="A47" s="19" t="s">
        <v>27</v>
      </c>
      <c r="B47" s="13">
        <f>M34</f>
        <v>1.7870836333333338</v>
      </c>
      <c r="C47" s="13">
        <v>329.8122</v>
      </c>
      <c r="D47" s="2">
        <f t="shared" si="2"/>
        <v>0.005418488562076641</v>
      </c>
      <c r="E47" s="2">
        <f t="shared" si="5"/>
        <v>0.016255465686229924</v>
      </c>
      <c r="F47" s="4">
        <f t="shared" si="3"/>
        <v>0.0607906946751394</v>
      </c>
      <c r="G47" s="13">
        <f t="shared" si="6"/>
        <v>0.04052712978342627</v>
      </c>
      <c r="H47">
        <v>59</v>
      </c>
      <c r="I47">
        <f t="shared" si="4"/>
        <v>2.39110065722215</v>
      </c>
    </row>
    <row r="48" spans="1:18" ht="15.75">
      <c r="A48" s="19" t="s">
        <v>25</v>
      </c>
      <c r="B48" s="13">
        <f>L34</f>
        <v>6.2924618</v>
      </c>
      <c r="C48" s="13">
        <v>336.4782</v>
      </c>
      <c r="D48" s="2">
        <f t="shared" si="2"/>
        <v>0.018700949422577745</v>
      </c>
      <c r="E48" s="2">
        <f t="shared" si="5"/>
        <v>0.056102848267733235</v>
      </c>
      <c r="F48" s="4">
        <f t="shared" si="3"/>
        <v>0.2098082691250439</v>
      </c>
      <c r="G48" s="13">
        <f t="shared" si="6"/>
        <v>0.13987217941669594</v>
      </c>
      <c r="H48">
        <v>60</v>
      </c>
      <c r="I48">
        <f t="shared" si="4"/>
        <v>8.392330765001756</v>
      </c>
      <c r="K48">
        <f>SUM(I42:I55)</f>
        <v>52.26257131316605</v>
      </c>
      <c r="L48" s="24" t="s">
        <v>104</v>
      </c>
      <c r="R48">
        <f>K48*0.05</f>
        <v>2.6131285656583025</v>
      </c>
    </row>
    <row r="49" spans="1:9" ht="12.75">
      <c r="A49" s="19" t="s">
        <v>92</v>
      </c>
      <c r="B49" s="13">
        <f>N34</f>
        <v>1.0175822666666667</v>
      </c>
      <c r="C49" s="13">
        <f>(150.35+15.9994)</f>
        <v>166.3494</v>
      </c>
      <c r="D49" s="2">
        <f t="shared" si="2"/>
        <v>0.006117138184247534</v>
      </c>
      <c r="E49" s="2">
        <f>D49*1</f>
        <v>0.006117138184247534</v>
      </c>
      <c r="F49" s="4">
        <f t="shared" si="3"/>
        <v>0.02287631045594941</v>
      </c>
      <c r="G49" s="13">
        <f>F49</f>
        <v>0.02287631045594941</v>
      </c>
      <c r="H49">
        <v>62</v>
      </c>
      <c r="I49">
        <f t="shared" si="4"/>
        <v>1.4183312482688635</v>
      </c>
    </row>
    <row r="50" spans="1:15" ht="15.75">
      <c r="A50" s="19" t="s">
        <v>28</v>
      </c>
      <c r="B50" s="13">
        <f>O34</f>
        <v>0.5034141000000001</v>
      </c>
      <c r="C50" s="13">
        <v>362.4982</v>
      </c>
      <c r="D50" s="2">
        <f t="shared" si="2"/>
        <v>0.0013887354475139466</v>
      </c>
      <c r="E50" s="2">
        <f t="shared" si="5"/>
        <v>0.00416620634254184</v>
      </c>
      <c r="F50" s="4">
        <f t="shared" si="3"/>
        <v>0.01558039508752022</v>
      </c>
      <c r="G50" s="13">
        <f t="shared" si="6"/>
        <v>0.010386930058346814</v>
      </c>
      <c r="H50">
        <v>64</v>
      </c>
      <c r="I50">
        <f t="shared" si="4"/>
        <v>0.6647635237341961</v>
      </c>
      <c r="L50" t="s">
        <v>128</v>
      </c>
      <c r="M50" t="s">
        <v>129</v>
      </c>
      <c r="N50" t="s">
        <v>130</v>
      </c>
      <c r="O50" t="s">
        <v>145</v>
      </c>
    </row>
    <row r="51" spans="1:15" ht="12.75">
      <c r="A51" s="2" t="s">
        <v>7</v>
      </c>
      <c r="B51" s="13">
        <f>J34</f>
        <v>0.5946091333333333</v>
      </c>
      <c r="C51" s="13">
        <v>71.85</v>
      </c>
      <c r="D51" s="2">
        <f t="shared" si="2"/>
        <v>0.008275701229413129</v>
      </c>
      <c r="E51" s="2">
        <f aca="true" t="shared" si="7" ref="E51:E57">D51*1</f>
        <v>0.008275701229413129</v>
      </c>
      <c r="F51" s="4">
        <f t="shared" si="3"/>
        <v>0.030948705891957026</v>
      </c>
      <c r="G51" s="13">
        <f>F51</f>
        <v>0.030948705891957026</v>
      </c>
      <c r="H51">
        <v>26</v>
      </c>
      <c r="I51">
        <f t="shared" si="4"/>
        <v>0.8046663531908826</v>
      </c>
      <c r="K51" t="s">
        <v>131</v>
      </c>
      <c r="L51" s="29" t="s">
        <v>132</v>
      </c>
      <c r="M51">
        <v>1.019</v>
      </c>
      <c r="N51" s="26">
        <f>G44</f>
        <v>0.016917004720009943</v>
      </c>
      <c r="O51">
        <f>M51*N51</f>
        <v>0.01723842780969013</v>
      </c>
    </row>
    <row r="52" spans="1:15" ht="12.75">
      <c r="A52" s="2" t="s">
        <v>20</v>
      </c>
      <c r="B52" s="13">
        <f>V34</f>
        <v>0.0045411</v>
      </c>
      <c r="C52" s="13">
        <v>134.69</v>
      </c>
      <c r="D52" s="2">
        <f t="shared" si="2"/>
        <v>3.371519786175663E-05</v>
      </c>
      <c r="E52" s="2">
        <f t="shared" si="7"/>
        <v>3.371519786175663E-05</v>
      </c>
      <c r="F52" s="4">
        <f t="shared" si="3"/>
        <v>0.00012608499434514262</v>
      </c>
      <c r="G52" s="13">
        <f>F52</f>
        <v>0.00012608499434514262</v>
      </c>
      <c r="H52">
        <v>50</v>
      </c>
      <c r="I52">
        <f t="shared" si="4"/>
        <v>0.006304249717257131</v>
      </c>
      <c r="K52" t="s">
        <v>133</v>
      </c>
      <c r="L52" s="29" t="s">
        <v>132</v>
      </c>
      <c r="M52">
        <v>1.143</v>
      </c>
      <c r="N52" s="26">
        <f>G46</f>
        <v>0.34750606617810936</v>
      </c>
      <c r="O52">
        <f aca="true" t="shared" si="8" ref="O52:O61">M52*N52</f>
        <v>0.397199433641579</v>
      </c>
    </row>
    <row r="53" spans="1:15" ht="12.75">
      <c r="A53" s="19" t="s">
        <v>21</v>
      </c>
      <c r="B53" s="13">
        <f>S34</f>
        <v>0.0329133</v>
      </c>
      <c r="C53" s="14">
        <v>223.1894</v>
      </c>
      <c r="D53" s="2">
        <f t="shared" si="2"/>
        <v>0.00014746802491516172</v>
      </c>
      <c r="E53" s="2">
        <f t="shared" si="7"/>
        <v>0.00014746802491516172</v>
      </c>
      <c r="F53" s="4">
        <f t="shared" si="3"/>
        <v>0.0005514873489325789</v>
      </c>
      <c r="G53" s="13">
        <f>F53</f>
        <v>0.0005514873489325789</v>
      </c>
      <c r="H53">
        <v>82</v>
      </c>
      <c r="I53">
        <f t="shared" si="4"/>
        <v>0.045221962612471474</v>
      </c>
      <c r="K53" t="s">
        <v>134</v>
      </c>
      <c r="L53" s="29" t="s">
        <v>132</v>
      </c>
      <c r="M53">
        <v>1.126</v>
      </c>
      <c r="N53" s="26">
        <f>G47</f>
        <v>0.04052712978342627</v>
      </c>
      <c r="O53">
        <f t="shared" si="8"/>
        <v>0.04563354813613798</v>
      </c>
    </row>
    <row r="54" spans="1:15" ht="12.75">
      <c r="A54" s="2" t="s">
        <v>6</v>
      </c>
      <c r="B54" s="13">
        <f>G34</f>
        <v>3.717674166666668</v>
      </c>
      <c r="C54" s="14">
        <v>56.08</v>
      </c>
      <c r="D54" s="2">
        <f t="shared" si="2"/>
        <v>0.06629233535425585</v>
      </c>
      <c r="E54" s="2">
        <f t="shared" si="7"/>
        <v>0.06629233535425585</v>
      </c>
      <c r="F54" s="4">
        <f t="shared" si="3"/>
        <v>0.24791397525057132</v>
      </c>
      <c r="G54" s="13">
        <f>F54</f>
        <v>0.24791397525057132</v>
      </c>
      <c r="H54">
        <v>20</v>
      </c>
      <c r="I54">
        <f t="shared" si="4"/>
        <v>4.958279505011427</v>
      </c>
      <c r="K54" t="s">
        <v>135</v>
      </c>
      <c r="L54" s="29" t="s">
        <v>132</v>
      </c>
      <c r="M54">
        <v>1.109</v>
      </c>
      <c r="N54" s="26">
        <f>G48</f>
        <v>0.13987217941669594</v>
      </c>
      <c r="O54">
        <f t="shared" si="8"/>
        <v>0.1551182469731158</v>
      </c>
    </row>
    <row r="55" spans="1:17" ht="12.75">
      <c r="A55" s="19" t="s">
        <v>19</v>
      </c>
      <c r="B55" s="13">
        <f>K34</f>
        <v>0.17955953333333338</v>
      </c>
      <c r="C55" s="14">
        <v>103.62</v>
      </c>
      <c r="D55" s="2">
        <f t="shared" si="2"/>
        <v>0.0017328655986617774</v>
      </c>
      <c r="E55" s="2">
        <f t="shared" si="7"/>
        <v>0.0017328655986617774</v>
      </c>
      <c r="F55" s="4">
        <f t="shared" si="3"/>
        <v>0.006480411300091914</v>
      </c>
      <c r="G55" s="13">
        <f>F55</f>
        <v>0.006480411300091914</v>
      </c>
      <c r="H55">
        <v>38</v>
      </c>
      <c r="I55">
        <f t="shared" si="4"/>
        <v>0.24625562940349274</v>
      </c>
      <c r="K55" t="s">
        <v>136</v>
      </c>
      <c r="L55" s="29" t="s">
        <v>132</v>
      </c>
      <c r="M55">
        <v>1.079</v>
      </c>
      <c r="N55" s="26">
        <f>G49</f>
        <v>0.02287631045594941</v>
      </c>
      <c r="O55">
        <f t="shared" si="8"/>
        <v>0.024683538981969413</v>
      </c>
      <c r="Q55" s="26">
        <f>SUM(N51:N57)</f>
        <v>0.701741568735515</v>
      </c>
    </row>
    <row r="56" spans="1:17" ht="15.75">
      <c r="A56" s="2" t="s">
        <v>18</v>
      </c>
      <c r="B56" s="13">
        <v>0</v>
      </c>
      <c r="C56" s="14">
        <v>18.015</v>
      </c>
      <c r="D56" s="2">
        <f t="shared" si="2"/>
        <v>0</v>
      </c>
      <c r="E56" s="2">
        <f t="shared" si="7"/>
        <v>0</v>
      </c>
      <c r="F56" s="4">
        <f t="shared" si="3"/>
        <v>0</v>
      </c>
      <c r="G56" s="13">
        <f>2*F56</f>
        <v>0</v>
      </c>
      <c r="I56">
        <f t="shared" si="4"/>
        <v>0</v>
      </c>
      <c r="K56" t="s">
        <v>137</v>
      </c>
      <c r="L56" s="29" t="s">
        <v>132</v>
      </c>
      <c r="M56">
        <v>1.053</v>
      </c>
      <c r="N56" s="26">
        <f>G50</f>
        <v>0.010386930058346814</v>
      </c>
      <c r="O56">
        <f t="shared" si="8"/>
        <v>0.010937437351439195</v>
      </c>
      <c r="Q56" s="26">
        <f>SUM(N51:N57,N59)</f>
        <v>0.7594604519622424</v>
      </c>
    </row>
    <row r="57" spans="1:17" ht="15.75">
      <c r="A57" s="19" t="s">
        <v>22</v>
      </c>
      <c r="B57" s="13">
        <v>0</v>
      </c>
      <c r="C57" s="14"/>
      <c r="D57" s="2"/>
      <c r="E57" s="2">
        <f t="shared" si="7"/>
        <v>0</v>
      </c>
      <c r="F57" s="2"/>
      <c r="G57" s="13"/>
      <c r="I57">
        <f t="shared" si="4"/>
        <v>0</v>
      </c>
      <c r="K57" t="s">
        <v>142</v>
      </c>
      <c r="L57" s="29" t="s">
        <v>132</v>
      </c>
      <c r="M57">
        <v>1.16</v>
      </c>
      <c r="N57" s="26">
        <f>G45</f>
        <v>0.1236559481229773</v>
      </c>
      <c r="O57">
        <f>M57*N57</f>
        <v>0.14344089982265365</v>
      </c>
      <c r="Q57" s="26">
        <f>SUM(N59,N58,N60,N61)</f>
        <v>0.34306197566934776</v>
      </c>
    </row>
    <row r="58" spans="1:15" ht="15.75">
      <c r="A58" s="19" t="s">
        <v>31</v>
      </c>
      <c r="B58" s="13">
        <f>E34</f>
        <v>40.122296000000006</v>
      </c>
      <c r="C58" s="14">
        <v>265.78</v>
      </c>
      <c r="D58" s="2">
        <f t="shared" si="2"/>
        <v>0.1509605538415231</v>
      </c>
      <c r="E58" s="2">
        <f>D58*5</f>
        <v>0.7548027692076155</v>
      </c>
      <c r="F58" s="4">
        <f aca="true" t="shared" si="9" ref="F58:F63">E58*$D$71</f>
        <v>2.8227419360688777</v>
      </c>
      <c r="G58" s="13">
        <f>F58*2/5</f>
        <v>1.129096774427551</v>
      </c>
      <c r="H58">
        <v>41</v>
      </c>
      <c r="I58">
        <f t="shared" si="4"/>
        <v>46.292967751529595</v>
      </c>
      <c r="K58" t="s">
        <v>140</v>
      </c>
      <c r="L58" s="29" t="s">
        <v>141</v>
      </c>
      <c r="M58">
        <v>1.12</v>
      </c>
      <c r="N58" s="26">
        <f>G54</f>
        <v>0.24791397525057132</v>
      </c>
      <c r="O58">
        <f t="shared" si="8"/>
        <v>0.2776636522806399</v>
      </c>
    </row>
    <row r="59" spans="1:15" ht="15.75">
      <c r="A59" s="2" t="s">
        <v>8</v>
      </c>
      <c r="B59" s="13">
        <f>D34</f>
        <v>0.0158398</v>
      </c>
      <c r="C59" s="13">
        <v>141.94</v>
      </c>
      <c r="D59" s="2">
        <f t="shared" si="2"/>
        <v>0.00011159504015781317</v>
      </c>
      <c r="E59" s="2">
        <f>5*D59</f>
        <v>0.0005579752007890659</v>
      </c>
      <c r="F59" s="4">
        <f t="shared" si="9"/>
        <v>0.0020866643086208986</v>
      </c>
      <c r="G59" s="13">
        <f>F59*2/5</f>
        <v>0.0008346657234483594</v>
      </c>
      <c r="H59">
        <v>15</v>
      </c>
      <c r="I59">
        <f t="shared" si="4"/>
        <v>0.012519985851725392</v>
      </c>
      <c r="K59" t="s">
        <v>138</v>
      </c>
      <c r="L59" s="29" t="s">
        <v>139</v>
      </c>
      <c r="M59">
        <v>1.05</v>
      </c>
      <c r="N59" s="26">
        <f>G42</f>
        <v>0.05771888322672747</v>
      </c>
      <c r="O59">
        <f>M59*N59</f>
        <v>0.060604827388063845</v>
      </c>
    </row>
    <row r="60" spans="1:15" ht="15.75">
      <c r="A60" s="19" t="s">
        <v>30</v>
      </c>
      <c r="B60" s="13">
        <f>Q34</f>
        <v>0.06658399999999999</v>
      </c>
      <c r="C60" s="13">
        <v>441.89</v>
      </c>
      <c r="D60" s="2">
        <f t="shared" si="2"/>
        <v>0.00015068003349249812</v>
      </c>
      <c r="E60" s="2">
        <f>5*D60</f>
        <v>0.0007534001674624906</v>
      </c>
      <c r="F60" s="4">
        <f t="shared" si="9"/>
        <v>0.0028174966151359357</v>
      </c>
      <c r="G60" s="13">
        <f>F60*2/5</f>
        <v>0.0011269986460543742</v>
      </c>
      <c r="H60">
        <v>73</v>
      </c>
      <c r="I60">
        <f t="shared" si="4"/>
        <v>0.08227090116196932</v>
      </c>
      <c r="K60" t="s">
        <v>143</v>
      </c>
      <c r="L60" s="29" t="s">
        <v>141</v>
      </c>
      <c r="M60">
        <v>0.92</v>
      </c>
      <c r="N60" s="26">
        <f>G51</f>
        <v>0.030948705891957026</v>
      </c>
      <c r="O60">
        <f t="shared" si="8"/>
        <v>0.028472809420600466</v>
      </c>
    </row>
    <row r="61" spans="1:15" ht="15.75">
      <c r="A61" s="19" t="s">
        <v>91</v>
      </c>
      <c r="B61" s="13">
        <f>R34</f>
        <v>0.06295326666666667</v>
      </c>
      <c r="C61" s="13">
        <f>(3*15.9994)+183.85</f>
        <v>231.8482</v>
      </c>
      <c r="D61" s="2">
        <f t="shared" si="2"/>
        <v>0.0002715279509035079</v>
      </c>
      <c r="E61" s="2">
        <f>3*D61</f>
        <v>0.0008145838527105236</v>
      </c>
      <c r="F61" s="4">
        <f t="shared" si="9"/>
        <v>0.003046305730839322</v>
      </c>
      <c r="G61" s="13">
        <f>F61/3</f>
        <v>0.0010154352436131072</v>
      </c>
      <c r="H61">
        <v>74</v>
      </c>
      <c r="I61">
        <f t="shared" si="4"/>
        <v>0.07514220802736993</v>
      </c>
      <c r="K61" t="s">
        <v>144</v>
      </c>
      <c r="L61" s="29" t="s">
        <v>141</v>
      </c>
      <c r="M61">
        <v>1.26</v>
      </c>
      <c r="N61" s="26">
        <f>G55</f>
        <v>0.006480411300091914</v>
      </c>
      <c r="O61">
        <f t="shared" si="8"/>
        <v>0.008165318238115811</v>
      </c>
    </row>
    <row r="62" spans="1:16" ht="15.75">
      <c r="A62" s="2" t="s">
        <v>13</v>
      </c>
      <c r="B62" s="14">
        <v>0</v>
      </c>
      <c r="C62" s="14">
        <v>44.01</v>
      </c>
      <c r="D62" s="3">
        <f t="shared" si="2"/>
        <v>0</v>
      </c>
      <c r="E62" s="3">
        <f>D62*2</f>
        <v>0</v>
      </c>
      <c r="F62" s="4">
        <f t="shared" si="9"/>
        <v>0</v>
      </c>
      <c r="G62" s="13">
        <f>F62/2</f>
        <v>0</v>
      </c>
      <c r="K62" t="s">
        <v>146</v>
      </c>
      <c r="O62">
        <f>SUM(O51:O61)</f>
        <v>1.1691581400440052</v>
      </c>
      <c r="P62" t="s">
        <v>147</v>
      </c>
    </row>
    <row r="63" spans="1:16" ht="16.5" thickBot="1">
      <c r="A63" s="2" t="s">
        <v>16</v>
      </c>
      <c r="B63" s="21">
        <v>0</v>
      </c>
      <c r="C63" s="14">
        <v>80.06</v>
      </c>
      <c r="D63" s="3">
        <f t="shared" si="2"/>
        <v>0</v>
      </c>
      <c r="E63" s="6">
        <f>D63*3</f>
        <v>0</v>
      </c>
      <c r="F63" s="4">
        <f t="shared" si="9"/>
        <v>0</v>
      </c>
      <c r="G63" s="13">
        <f>F63/3</f>
        <v>0</v>
      </c>
      <c r="O63">
        <f>SUM(O61,O60,O58,O59)/Q57</f>
        <v>1.0928247194867347</v>
      </c>
      <c r="P63" t="s">
        <v>148</v>
      </c>
    </row>
    <row r="64" spans="1:16" ht="12.75">
      <c r="A64" s="17" t="s">
        <v>9</v>
      </c>
      <c r="B64" s="22">
        <f>SUM(B41:B63)</f>
        <v>98.22345066666666</v>
      </c>
      <c r="E64">
        <f>SUM(E41:E63)</f>
        <v>1.604403348877439</v>
      </c>
      <c r="G64" s="26">
        <f>SUM(G41:G63)</f>
        <v>3.040892474869745</v>
      </c>
      <c r="O64">
        <f>SUM(O51:O57)/Q56</f>
        <v>1.045810259987142</v>
      </c>
      <c r="P64" t="s">
        <v>149</v>
      </c>
    </row>
    <row r="66" spans="5:13" ht="12.75">
      <c r="E66" s="12" t="s">
        <v>10</v>
      </c>
      <c r="F66" s="8"/>
      <c r="G66" s="11">
        <v>6</v>
      </c>
      <c r="I66">
        <f>SUM(I44:I50,I42)*0.05</f>
        <v>2.296236487502644</v>
      </c>
      <c r="L66" t="s">
        <v>150</v>
      </c>
      <c r="M66">
        <f>SUM(O51:O57,O59)/Q56</f>
        <v>1.1256101063537003</v>
      </c>
    </row>
    <row r="67" spans="9:13" ht="12.75">
      <c r="I67" s="26">
        <f>SUM(I44:I50)*0.05</f>
        <v>2.0365015129823703</v>
      </c>
      <c r="L67" t="s">
        <v>151</v>
      </c>
      <c r="M67">
        <f>SUM(O51:O57)/Q55</f>
        <v>1.131829106472581</v>
      </c>
    </row>
    <row r="70" spans="3:6" ht="12.75">
      <c r="C70" s="9" t="s">
        <v>14</v>
      </c>
      <c r="D70" s="9"/>
      <c r="E70" s="9"/>
      <c r="F70" s="9"/>
    </row>
    <row r="71" spans="3:6" ht="12.75">
      <c r="C71" s="10" t="s">
        <v>11</v>
      </c>
      <c r="D71" s="9">
        <f>G66/E64</f>
        <v>3.7397079756770957</v>
      </c>
      <c r="E71" s="9"/>
      <c r="F71" s="9"/>
    </row>
    <row r="72" spans="3:16" ht="12.75">
      <c r="C72" s="9"/>
      <c r="D72" s="9"/>
      <c r="E72" s="9"/>
      <c r="F72" s="9"/>
      <c r="P72">
        <v>2.0952</v>
      </c>
    </row>
    <row r="73" spans="3:6" ht="12.75">
      <c r="C73" s="9" t="s">
        <v>15</v>
      </c>
      <c r="D73" s="9"/>
      <c r="E73" s="9"/>
      <c r="F73" s="9"/>
    </row>
    <row r="95" spans="3:6" ht="12.75">
      <c r="C95" s="9" t="s">
        <v>14</v>
      </c>
      <c r="D95" s="9"/>
      <c r="E95" s="9"/>
      <c r="F95" s="9"/>
    </row>
    <row r="96" spans="3:6" ht="12.75">
      <c r="C96" s="10" t="s">
        <v>11</v>
      </c>
      <c r="D96" s="9" t="e">
        <f>G91/E89</f>
        <v>#DIV/0!</v>
      </c>
      <c r="E96" s="9"/>
      <c r="F96" s="9"/>
    </row>
    <row r="97" spans="3:6" ht="12.75">
      <c r="C97" s="9"/>
      <c r="D97" s="9"/>
      <c r="E97" s="9"/>
      <c r="F97" s="9"/>
    </row>
    <row r="98" spans="3:6" ht="12.75">
      <c r="C98" s="9" t="s">
        <v>15</v>
      </c>
      <c r="D98" s="9"/>
      <c r="E98" s="9"/>
      <c r="F98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9">
      <selection activeCell="G53" sqref="G53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7.00390625" style="0" customWidth="1"/>
    <col min="4" max="4" width="6.8515625" style="0" customWidth="1"/>
    <col min="5" max="5" width="8.140625" style="0" customWidth="1"/>
    <col min="6" max="6" width="7.140625" style="0" customWidth="1"/>
    <col min="7" max="7" width="9.140625" style="0" customWidth="1"/>
    <col min="8" max="8" width="7.57421875" style="0" customWidth="1"/>
    <col min="9" max="9" width="7.8515625" style="0" customWidth="1"/>
    <col min="10" max="10" width="6.00390625" style="0" customWidth="1"/>
    <col min="11" max="11" width="5.7109375" style="0" customWidth="1"/>
    <col min="12" max="12" width="7.421875" style="0" customWidth="1"/>
    <col min="13" max="13" width="7.57421875" style="0" customWidth="1"/>
    <col min="14" max="14" width="6.7109375" style="0" customWidth="1"/>
    <col min="15" max="15" width="8.00390625" style="0" customWidth="1"/>
    <col min="16" max="17" width="7.7109375" style="0" customWidth="1"/>
    <col min="18" max="18" width="7.57421875" style="0" customWidth="1"/>
    <col min="19" max="19" width="6.7109375" style="0" customWidth="1"/>
    <col min="20" max="21" width="7.140625" style="0" customWidth="1"/>
    <col min="22" max="22" width="6.7109375" style="0" customWidth="1"/>
  </cols>
  <sheetData>
    <row r="1" spans="1:4" ht="12.75">
      <c r="A1" s="15" t="s">
        <v>33</v>
      </c>
      <c r="B1" s="16"/>
      <c r="C1" s="16"/>
      <c r="D1" s="16"/>
    </row>
    <row r="2" spans="1:23" ht="12.75">
      <c r="A2" t="s">
        <v>34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6</v>
      </c>
      <c r="H2" t="s">
        <v>41</v>
      </c>
      <c r="I2" t="s">
        <v>42</v>
      </c>
      <c r="J2" t="s">
        <v>7</v>
      </c>
      <c r="K2" t="s">
        <v>19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21</v>
      </c>
      <c r="T2" t="s">
        <v>50</v>
      </c>
      <c r="U2" t="s">
        <v>51</v>
      </c>
      <c r="V2" t="s">
        <v>20</v>
      </c>
      <c r="W2" t="s">
        <v>36</v>
      </c>
    </row>
    <row r="3" spans="1:23" ht="12.75">
      <c r="A3" t="s">
        <v>105</v>
      </c>
      <c r="B3" t="s">
        <v>106</v>
      </c>
      <c r="C3">
        <v>0.656442</v>
      </c>
      <c r="D3">
        <v>0.011323</v>
      </c>
      <c r="E3">
        <v>42.69391</v>
      </c>
      <c r="F3">
        <v>17.5494</v>
      </c>
      <c r="G3">
        <v>4.119239</v>
      </c>
      <c r="H3">
        <v>14.68704</v>
      </c>
      <c r="I3">
        <v>4.939075</v>
      </c>
      <c r="J3">
        <v>0.538753</v>
      </c>
      <c r="K3">
        <v>0.237371</v>
      </c>
      <c r="L3">
        <v>6.477495</v>
      </c>
      <c r="M3">
        <v>1.870115</v>
      </c>
      <c r="N3">
        <v>1.051174</v>
      </c>
      <c r="O3">
        <v>0.57287</v>
      </c>
      <c r="P3">
        <v>0.192365</v>
      </c>
      <c r="Q3">
        <v>0.063085</v>
      </c>
      <c r="R3">
        <v>0.082884</v>
      </c>
      <c r="S3">
        <v>0.029478</v>
      </c>
      <c r="T3">
        <v>3.426642</v>
      </c>
      <c r="U3">
        <v>0.033597</v>
      </c>
      <c r="V3">
        <v>0.012069</v>
      </c>
      <c r="W3">
        <v>99.24435</v>
      </c>
    </row>
    <row r="4" spans="1:23" ht="12.75">
      <c r="A4" t="s">
        <v>107</v>
      </c>
      <c r="B4" t="s">
        <v>106</v>
      </c>
      <c r="C4">
        <v>0.551792</v>
      </c>
      <c r="D4">
        <v>0.006793</v>
      </c>
      <c r="E4">
        <v>42.26071</v>
      </c>
      <c r="F4">
        <v>17.44275</v>
      </c>
      <c r="G4">
        <v>4.181821</v>
      </c>
      <c r="H4">
        <v>14.69432</v>
      </c>
      <c r="I4">
        <v>5.062016</v>
      </c>
      <c r="J4">
        <v>0.531609</v>
      </c>
      <c r="K4">
        <v>0.227501</v>
      </c>
      <c r="L4">
        <v>6.406028</v>
      </c>
      <c r="M4">
        <v>1.905002</v>
      </c>
      <c r="N4">
        <v>1.124653</v>
      </c>
      <c r="O4">
        <v>0.476774</v>
      </c>
      <c r="P4">
        <v>0.156993</v>
      </c>
      <c r="Q4">
        <v>0.073672</v>
      </c>
      <c r="R4">
        <v>0.117407</v>
      </c>
      <c r="S4">
        <v>0.074957</v>
      </c>
      <c r="T4">
        <v>3.420146</v>
      </c>
      <c r="U4">
        <v>0.122511</v>
      </c>
      <c r="V4">
        <v>1.1E-05</v>
      </c>
      <c r="W4">
        <v>98.83746</v>
      </c>
    </row>
    <row r="5" spans="1:23" ht="12.75">
      <c r="A5" t="s">
        <v>108</v>
      </c>
      <c r="B5" t="s">
        <v>106</v>
      </c>
      <c r="C5">
        <v>0.508357</v>
      </c>
      <c r="D5">
        <v>0.00566</v>
      </c>
      <c r="E5">
        <v>42.31363</v>
      </c>
      <c r="F5">
        <v>17.43367</v>
      </c>
      <c r="G5">
        <v>4.061913</v>
      </c>
      <c r="H5">
        <v>15.09875</v>
      </c>
      <c r="I5">
        <v>5.339893</v>
      </c>
      <c r="J5">
        <v>0.596207</v>
      </c>
      <c r="K5">
        <v>0.280912</v>
      </c>
      <c r="L5">
        <v>6.195824</v>
      </c>
      <c r="M5">
        <v>1.754495</v>
      </c>
      <c r="N5">
        <v>1.003965</v>
      </c>
      <c r="O5">
        <v>0.509024</v>
      </c>
      <c r="P5">
        <v>0.119752</v>
      </c>
      <c r="Q5">
        <v>0.087589</v>
      </c>
      <c r="R5">
        <v>1.3E-05</v>
      </c>
      <c r="S5">
        <v>1.1E-05</v>
      </c>
      <c r="T5">
        <v>3.132494</v>
      </c>
      <c r="U5">
        <v>0.051835</v>
      </c>
      <c r="V5">
        <v>1.1E-05</v>
      </c>
      <c r="W5">
        <v>98.494</v>
      </c>
    </row>
    <row r="6" spans="1:23" ht="12.75">
      <c r="A6" t="s">
        <v>109</v>
      </c>
      <c r="B6" t="s">
        <v>106</v>
      </c>
      <c r="C6">
        <v>0.634988</v>
      </c>
      <c r="D6">
        <v>0.008479</v>
      </c>
      <c r="E6">
        <v>41.88171</v>
      </c>
      <c r="F6">
        <v>17.68275</v>
      </c>
      <c r="G6">
        <v>4.135782</v>
      </c>
      <c r="H6">
        <v>14.58406</v>
      </c>
      <c r="I6">
        <v>4.924918</v>
      </c>
      <c r="J6">
        <v>0.52498</v>
      </c>
      <c r="K6">
        <v>0.275861</v>
      </c>
      <c r="L6">
        <v>6.241159</v>
      </c>
      <c r="M6">
        <v>1.666794</v>
      </c>
      <c r="N6">
        <v>1.116781</v>
      </c>
      <c r="O6">
        <v>0.568745</v>
      </c>
      <c r="P6">
        <v>0.203587</v>
      </c>
      <c r="Q6">
        <v>0.09085</v>
      </c>
      <c r="R6">
        <v>0.019661</v>
      </c>
      <c r="S6">
        <v>0.097175</v>
      </c>
      <c r="T6">
        <v>3.707964</v>
      </c>
      <c r="U6">
        <v>0.07009</v>
      </c>
      <c r="V6">
        <v>1.1E-05</v>
      </c>
      <c r="W6">
        <v>98.43635</v>
      </c>
    </row>
    <row r="7" spans="1:23" ht="12.75">
      <c r="A7" t="s">
        <v>110</v>
      </c>
      <c r="B7" t="s">
        <v>106</v>
      </c>
      <c r="C7">
        <v>0.565523</v>
      </c>
      <c r="D7">
        <v>0.010281</v>
      </c>
      <c r="E7">
        <v>39.21626</v>
      </c>
      <c r="F7">
        <v>18.79721</v>
      </c>
      <c r="G7">
        <v>3.487105</v>
      </c>
      <c r="H7">
        <v>15.5698</v>
      </c>
      <c r="I7">
        <v>5.564706</v>
      </c>
      <c r="J7">
        <v>0.600937</v>
      </c>
      <c r="K7">
        <v>0.152081</v>
      </c>
      <c r="L7">
        <v>6.244317</v>
      </c>
      <c r="M7">
        <v>1.791679</v>
      </c>
      <c r="N7">
        <v>1.017612</v>
      </c>
      <c r="O7">
        <v>0.397321</v>
      </c>
      <c r="P7">
        <v>0.147518</v>
      </c>
      <c r="Q7">
        <v>0.033464</v>
      </c>
      <c r="R7">
        <v>0.001191</v>
      </c>
      <c r="S7">
        <v>0.003882</v>
      </c>
      <c r="T7">
        <v>4.256202</v>
      </c>
      <c r="U7">
        <v>0.187001</v>
      </c>
      <c r="V7">
        <v>0.001106</v>
      </c>
      <c r="W7">
        <v>98.0452</v>
      </c>
    </row>
    <row r="8" spans="1:23" ht="12.75">
      <c r="A8" t="s">
        <v>111</v>
      </c>
      <c r="B8" t="s">
        <v>106</v>
      </c>
      <c r="C8">
        <v>0.478238</v>
      </c>
      <c r="D8">
        <v>0.042469</v>
      </c>
      <c r="E8">
        <v>42.39583</v>
      </c>
      <c r="F8">
        <v>17.32198</v>
      </c>
      <c r="G8">
        <v>4.055981</v>
      </c>
      <c r="H8">
        <v>15.10834</v>
      </c>
      <c r="I8">
        <v>5.573361</v>
      </c>
      <c r="J8">
        <v>0.609137</v>
      </c>
      <c r="K8">
        <v>0.199517</v>
      </c>
      <c r="L8">
        <v>6.294816</v>
      </c>
      <c r="M8">
        <v>1.703637</v>
      </c>
      <c r="N8">
        <v>1.005226</v>
      </c>
      <c r="O8">
        <v>0.534017</v>
      </c>
      <c r="P8">
        <v>0.114817</v>
      </c>
      <c r="Q8">
        <v>0.078527</v>
      </c>
      <c r="R8">
        <v>0.010727</v>
      </c>
      <c r="S8">
        <v>0.057194</v>
      </c>
      <c r="T8">
        <v>3.161014</v>
      </c>
      <c r="U8">
        <v>0.089518</v>
      </c>
      <c r="V8">
        <v>0.013573</v>
      </c>
      <c r="W8">
        <v>98.84792</v>
      </c>
    </row>
    <row r="9" spans="1:23" ht="12.75">
      <c r="A9" t="s">
        <v>112</v>
      </c>
      <c r="B9" t="s">
        <v>106</v>
      </c>
      <c r="C9">
        <v>0.595928</v>
      </c>
      <c r="D9">
        <v>0.006223</v>
      </c>
      <c r="E9">
        <v>42.37134</v>
      </c>
      <c r="F9">
        <v>17.39064</v>
      </c>
      <c r="G9">
        <v>4.093988</v>
      </c>
      <c r="H9">
        <v>14.76241</v>
      </c>
      <c r="I9">
        <v>5.199533</v>
      </c>
      <c r="J9">
        <v>0.592828</v>
      </c>
      <c r="K9">
        <v>0.191922</v>
      </c>
      <c r="L9">
        <v>6.45951</v>
      </c>
      <c r="M9">
        <v>1.788852</v>
      </c>
      <c r="N9">
        <v>1.088957</v>
      </c>
      <c r="O9">
        <v>0.475178</v>
      </c>
      <c r="P9">
        <v>0.150302</v>
      </c>
      <c r="Q9">
        <v>0.056639</v>
      </c>
      <c r="R9">
        <v>0.096619</v>
      </c>
      <c r="S9">
        <v>0.078313</v>
      </c>
      <c r="T9">
        <v>3.114839</v>
      </c>
      <c r="U9">
        <v>0.137306</v>
      </c>
      <c r="V9">
        <v>1.1E-05</v>
      </c>
      <c r="W9">
        <v>98.65134</v>
      </c>
    </row>
    <row r="10" spans="1:23" ht="12.75">
      <c r="A10" t="s">
        <v>113</v>
      </c>
      <c r="B10" t="s">
        <v>106</v>
      </c>
      <c r="C10">
        <v>0.630693</v>
      </c>
      <c r="D10">
        <v>0.011913</v>
      </c>
      <c r="E10">
        <v>41.2043</v>
      </c>
      <c r="F10">
        <v>17.73929</v>
      </c>
      <c r="G10">
        <v>3.977894</v>
      </c>
      <c r="H10">
        <v>15.01423</v>
      </c>
      <c r="I10">
        <v>4.413474</v>
      </c>
      <c r="J10">
        <v>0.668791</v>
      </c>
      <c r="K10">
        <v>0.092559</v>
      </c>
      <c r="L10">
        <v>6.751173</v>
      </c>
      <c r="M10">
        <v>1.957469</v>
      </c>
      <c r="N10">
        <v>1.144428</v>
      </c>
      <c r="O10">
        <v>0.480201</v>
      </c>
      <c r="P10">
        <v>0.099346</v>
      </c>
      <c r="Q10">
        <v>0.070269</v>
      </c>
      <c r="R10">
        <v>0.070224</v>
      </c>
      <c r="S10">
        <v>0.1605</v>
      </c>
      <c r="T10">
        <v>3.493731</v>
      </c>
      <c r="U10">
        <v>0.133682</v>
      </c>
      <c r="V10">
        <v>0.011348</v>
      </c>
      <c r="W10">
        <v>98.12553</v>
      </c>
    </row>
    <row r="11" spans="1:23" ht="12.75">
      <c r="A11" t="s">
        <v>114</v>
      </c>
      <c r="B11" t="s">
        <v>106</v>
      </c>
      <c r="C11">
        <v>0.497187</v>
      </c>
      <c r="D11">
        <v>0.005651</v>
      </c>
      <c r="E11">
        <v>42.23167</v>
      </c>
      <c r="F11">
        <v>17.52623</v>
      </c>
      <c r="G11">
        <v>4.076376</v>
      </c>
      <c r="H11">
        <v>15.02539</v>
      </c>
      <c r="I11">
        <v>5.19199</v>
      </c>
      <c r="J11">
        <v>0.521429</v>
      </c>
      <c r="K11">
        <v>0.230359</v>
      </c>
      <c r="L11">
        <v>6.180946</v>
      </c>
      <c r="M11">
        <v>1.80671</v>
      </c>
      <c r="N11">
        <v>1.022662</v>
      </c>
      <c r="O11">
        <v>0.545045</v>
      </c>
      <c r="P11">
        <v>0.20412</v>
      </c>
      <c r="Q11">
        <v>0.06662</v>
      </c>
      <c r="R11">
        <v>1.3E-05</v>
      </c>
      <c r="S11">
        <v>1.1E-05</v>
      </c>
      <c r="T11">
        <v>3.152542</v>
      </c>
      <c r="U11">
        <v>0.081544</v>
      </c>
      <c r="V11">
        <v>0.004889</v>
      </c>
      <c r="W11">
        <v>98.37139</v>
      </c>
    </row>
    <row r="12" spans="1:23" ht="12.75">
      <c r="A12" t="s">
        <v>115</v>
      </c>
      <c r="B12" t="s">
        <v>106</v>
      </c>
      <c r="C12">
        <v>0.583428</v>
      </c>
      <c r="D12">
        <v>0.041301</v>
      </c>
      <c r="E12">
        <v>42.33572</v>
      </c>
      <c r="F12">
        <v>17.53694</v>
      </c>
      <c r="G12">
        <v>3.949027</v>
      </c>
      <c r="H12">
        <v>14.70643</v>
      </c>
      <c r="I12">
        <v>4.731949</v>
      </c>
      <c r="J12">
        <v>0.487891</v>
      </c>
      <c r="K12">
        <v>0.260434</v>
      </c>
      <c r="L12">
        <v>6.90199</v>
      </c>
      <c r="M12">
        <v>1.839632</v>
      </c>
      <c r="N12">
        <v>1.078141</v>
      </c>
      <c r="O12">
        <v>0.517912</v>
      </c>
      <c r="P12">
        <v>0.168965</v>
      </c>
      <c r="Q12">
        <v>0.090527</v>
      </c>
      <c r="R12">
        <v>0.005953</v>
      </c>
      <c r="S12">
        <v>0.051594</v>
      </c>
      <c r="T12">
        <v>3.079096</v>
      </c>
      <c r="U12">
        <v>0.076466</v>
      </c>
      <c r="V12">
        <v>1.1E-05</v>
      </c>
      <c r="W12">
        <v>98.44342</v>
      </c>
    </row>
    <row r="13" spans="1:23" ht="12.75">
      <c r="A13" t="s">
        <v>116</v>
      </c>
      <c r="B13" t="s">
        <v>117</v>
      </c>
      <c r="C13">
        <v>0.43934</v>
      </c>
      <c r="D13">
        <v>0.026519</v>
      </c>
      <c r="E13">
        <v>37.53059</v>
      </c>
      <c r="F13">
        <v>19.79996</v>
      </c>
      <c r="G13">
        <v>3.176502</v>
      </c>
      <c r="H13">
        <v>15.51739</v>
      </c>
      <c r="I13">
        <v>5.187291</v>
      </c>
      <c r="J13">
        <v>0.526608</v>
      </c>
      <c r="K13">
        <v>0.191476</v>
      </c>
      <c r="L13">
        <v>6.785631</v>
      </c>
      <c r="M13">
        <v>2.008974</v>
      </c>
      <c r="N13">
        <v>1.182233</v>
      </c>
      <c r="O13">
        <v>0.603856</v>
      </c>
      <c r="P13">
        <v>0.124844</v>
      </c>
      <c r="Q13">
        <v>0.098047</v>
      </c>
      <c r="R13">
        <v>0.02864</v>
      </c>
      <c r="S13">
        <v>1.1E-05</v>
      </c>
      <c r="T13">
        <v>5.156387</v>
      </c>
      <c r="U13">
        <v>0.14489</v>
      </c>
      <c r="V13">
        <v>0.002869</v>
      </c>
      <c r="W13">
        <v>98.53204</v>
      </c>
    </row>
    <row r="14" spans="1:23" ht="12.75">
      <c r="A14" t="s">
        <v>118</v>
      </c>
      <c r="B14" t="s">
        <v>117</v>
      </c>
      <c r="C14">
        <v>0.486373</v>
      </c>
      <c r="D14">
        <v>0.012599</v>
      </c>
      <c r="E14">
        <v>39.06159</v>
      </c>
      <c r="F14">
        <v>19.04778</v>
      </c>
      <c r="G14">
        <v>3.443398</v>
      </c>
      <c r="H14">
        <v>15.33008</v>
      </c>
      <c r="I14">
        <v>5.499087</v>
      </c>
      <c r="J14">
        <v>0.587946</v>
      </c>
      <c r="K14">
        <v>0.232291</v>
      </c>
      <c r="L14">
        <v>6.591251</v>
      </c>
      <c r="M14">
        <v>1.953386</v>
      </c>
      <c r="N14">
        <v>1.049619</v>
      </c>
      <c r="O14">
        <v>0.441699</v>
      </c>
      <c r="P14">
        <v>0.153892</v>
      </c>
      <c r="Q14">
        <v>0.095545</v>
      </c>
      <c r="R14">
        <v>0.055524</v>
      </c>
      <c r="S14">
        <v>1.1E-05</v>
      </c>
      <c r="T14">
        <v>4.380634</v>
      </c>
      <c r="U14">
        <v>0.10619</v>
      </c>
      <c r="V14">
        <v>0.018563</v>
      </c>
      <c r="W14">
        <v>98.54747</v>
      </c>
    </row>
    <row r="15" spans="1:23" ht="12.75">
      <c r="A15" t="s">
        <v>119</v>
      </c>
      <c r="B15" t="s">
        <v>117</v>
      </c>
      <c r="C15">
        <v>0.554169</v>
      </c>
      <c r="D15">
        <v>0.011504</v>
      </c>
      <c r="E15">
        <v>37.81116</v>
      </c>
      <c r="F15">
        <v>19.68822</v>
      </c>
      <c r="G15">
        <v>3.197599</v>
      </c>
      <c r="H15">
        <v>15.49279</v>
      </c>
      <c r="I15">
        <v>5.154216</v>
      </c>
      <c r="J15">
        <v>0.537323</v>
      </c>
      <c r="K15">
        <v>0.223156</v>
      </c>
      <c r="L15">
        <v>6.831842</v>
      </c>
      <c r="M15">
        <v>1.94049</v>
      </c>
      <c r="N15">
        <v>1.136098</v>
      </c>
      <c r="O15">
        <v>0.491689</v>
      </c>
      <c r="P15">
        <v>0.162468</v>
      </c>
      <c r="Q15">
        <v>0.113246</v>
      </c>
      <c r="R15">
        <v>0.00028</v>
      </c>
      <c r="S15">
        <v>0.045368</v>
      </c>
      <c r="T15">
        <v>5.154956</v>
      </c>
      <c r="U15">
        <v>0.168668</v>
      </c>
      <c r="V15">
        <v>1.1E-05</v>
      </c>
      <c r="W15">
        <v>98.71526</v>
      </c>
    </row>
    <row r="16" spans="1:23" ht="12.75">
      <c r="A16" t="s">
        <v>120</v>
      </c>
      <c r="B16" t="s">
        <v>117</v>
      </c>
      <c r="C16">
        <v>0.491</v>
      </c>
      <c r="D16">
        <v>0.001724</v>
      </c>
      <c r="E16">
        <v>38.24205</v>
      </c>
      <c r="F16">
        <v>19.69321</v>
      </c>
      <c r="G16">
        <v>3.193695</v>
      </c>
      <c r="H16">
        <v>15.41706</v>
      </c>
      <c r="I16">
        <v>4.942051</v>
      </c>
      <c r="J16">
        <v>0.556335</v>
      </c>
      <c r="K16">
        <v>0.207173</v>
      </c>
      <c r="L16">
        <v>7.067997</v>
      </c>
      <c r="M16">
        <v>1.801682</v>
      </c>
      <c r="N16">
        <v>1.114073</v>
      </c>
      <c r="O16">
        <v>0.587856</v>
      </c>
      <c r="P16">
        <v>0.177319</v>
      </c>
      <c r="Q16">
        <v>0.103055</v>
      </c>
      <c r="R16">
        <v>1.3E-05</v>
      </c>
      <c r="S16">
        <v>0.054284</v>
      </c>
      <c r="T16">
        <v>4.572674</v>
      </c>
      <c r="U16">
        <v>0.190212</v>
      </c>
      <c r="V16">
        <v>1.1E-05</v>
      </c>
      <c r="W16">
        <v>98.41347</v>
      </c>
    </row>
    <row r="17" spans="1:23" ht="12.75">
      <c r="A17" t="s">
        <v>121</v>
      </c>
      <c r="B17" t="s">
        <v>117</v>
      </c>
      <c r="C17">
        <v>0.455434</v>
      </c>
      <c r="D17">
        <v>0.051562</v>
      </c>
      <c r="E17">
        <v>38.4556</v>
      </c>
      <c r="F17">
        <v>19.46441</v>
      </c>
      <c r="G17">
        <v>3.343889</v>
      </c>
      <c r="H17">
        <v>15.45934</v>
      </c>
      <c r="I17">
        <v>5.720703</v>
      </c>
      <c r="J17">
        <v>0.575765</v>
      </c>
      <c r="K17">
        <v>0.210032</v>
      </c>
      <c r="L17">
        <v>6.259997</v>
      </c>
      <c r="M17">
        <v>1.817097</v>
      </c>
      <c r="N17">
        <v>1.010285</v>
      </c>
      <c r="O17">
        <v>0.49788</v>
      </c>
      <c r="P17">
        <v>0.163911</v>
      </c>
      <c r="Q17">
        <v>0.10071</v>
      </c>
      <c r="R17">
        <v>0.058506</v>
      </c>
      <c r="S17">
        <v>0.017717</v>
      </c>
      <c r="T17">
        <v>4.874212</v>
      </c>
      <c r="U17">
        <v>0.149984</v>
      </c>
      <c r="V17">
        <v>0.005524</v>
      </c>
      <c r="W17">
        <v>98.69256</v>
      </c>
    </row>
    <row r="18" spans="1:23" ht="12.75">
      <c r="A18" t="s">
        <v>122</v>
      </c>
      <c r="B18" t="s">
        <v>117</v>
      </c>
      <c r="C18">
        <v>0.420406</v>
      </c>
      <c r="D18">
        <v>0.018938</v>
      </c>
      <c r="E18">
        <v>38.27135</v>
      </c>
      <c r="F18">
        <v>19.1583</v>
      </c>
      <c r="G18">
        <v>3.395107</v>
      </c>
      <c r="H18">
        <v>16.08412</v>
      </c>
      <c r="I18">
        <v>5.675213</v>
      </c>
      <c r="J18">
        <v>0.614661</v>
      </c>
      <c r="K18">
        <v>0.030688</v>
      </c>
      <c r="L18">
        <v>6.221317</v>
      </c>
      <c r="M18">
        <v>1.833686</v>
      </c>
      <c r="N18">
        <v>0.980326</v>
      </c>
      <c r="O18">
        <v>0.505764</v>
      </c>
      <c r="P18">
        <v>0.133474</v>
      </c>
      <c r="Q18">
        <v>0.051332</v>
      </c>
      <c r="R18">
        <v>0.14118</v>
      </c>
      <c r="S18">
        <v>0.008861</v>
      </c>
      <c r="T18">
        <v>4.421944</v>
      </c>
      <c r="U18">
        <v>0.268137</v>
      </c>
      <c r="V18">
        <v>0.015203</v>
      </c>
      <c r="W18">
        <v>98.25001</v>
      </c>
    </row>
    <row r="19" spans="3:23" ht="12.75">
      <c r="C19" t="s">
        <v>37</v>
      </c>
      <c r="D19" t="s">
        <v>38</v>
      </c>
      <c r="E19" t="s">
        <v>39</v>
      </c>
      <c r="F19" t="s">
        <v>40</v>
      </c>
      <c r="G19" t="s">
        <v>6</v>
      </c>
      <c r="H19" t="s">
        <v>41</v>
      </c>
      <c r="I19" t="s">
        <v>42</v>
      </c>
      <c r="J19" t="s">
        <v>7</v>
      </c>
      <c r="K19" t="s">
        <v>19</v>
      </c>
      <c r="L19" t="s">
        <v>43</v>
      </c>
      <c r="M19" t="s">
        <v>44</v>
      </c>
      <c r="N19" t="s">
        <v>45</v>
      </c>
      <c r="O19" t="s">
        <v>46</v>
      </c>
      <c r="P19" t="s">
        <v>47</v>
      </c>
      <c r="Q19" t="s">
        <v>48</v>
      </c>
      <c r="R19" t="s">
        <v>49</v>
      </c>
      <c r="S19" t="s">
        <v>21</v>
      </c>
      <c r="T19" t="s">
        <v>50</v>
      </c>
      <c r="U19" t="s">
        <v>51</v>
      </c>
      <c r="V19" t="s">
        <v>20</v>
      </c>
      <c r="W19" t="s">
        <v>36</v>
      </c>
    </row>
    <row r="20" spans="2:23" ht="12.75">
      <c r="B20" s="24" t="s">
        <v>89</v>
      </c>
      <c r="C20">
        <f>AVERAGE(C3:C18)</f>
        <v>0.5343311249999999</v>
      </c>
      <c r="D20">
        <f aca="true" t="shared" si="0" ref="D20:W20">AVERAGE(D3:D18)</f>
        <v>0.0170586875</v>
      </c>
      <c r="E20">
        <f t="shared" si="0"/>
        <v>40.51733875</v>
      </c>
      <c r="F20">
        <f t="shared" si="0"/>
        <v>18.32954625</v>
      </c>
      <c r="G20">
        <f t="shared" si="0"/>
        <v>3.74308225</v>
      </c>
      <c r="H20">
        <f t="shared" si="0"/>
        <v>15.159471875000001</v>
      </c>
      <c r="I20">
        <f t="shared" si="0"/>
        <v>5.19496725</v>
      </c>
      <c r="J20">
        <f t="shared" si="0"/>
        <v>0.56695</v>
      </c>
      <c r="K20">
        <f t="shared" si="0"/>
        <v>0.2027083125</v>
      </c>
      <c r="L20">
        <f t="shared" si="0"/>
        <v>6.494455812499999</v>
      </c>
      <c r="M20">
        <f t="shared" si="0"/>
        <v>1.8399812499999997</v>
      </c>
      <c r="N20">
        <f t="shared" si="0"/>
        <v>1.0703895625000002</v>
      </c>
      <c r="O20">
        <f t="shared" si="0"/>
        <v>0.5128644375</v>
      </c>
      <c r="P20">
        <f t="shared" si="0"/>
        <v>0.15460456250000001</v>
      </c>
      <c r="Q20">
        <f t="shared" si="0"/>
        <v>0.0795735625</v>
      </c>
      <c r="R20">
        <f t="shared" si="0"/>
        <v>0.0430521875</v>
      </c>
      <c r="S20">
        <f t="shared" si="0"/>
        <v>0.042460437499999996</v>
      </c>
      <c r="T20">
        <f t="shared" si="0"/>
        <v>3.9065923125</v>
      </c>
      <c r="U20">
        <f t="shared" si="0"/>
        <v>0.1257269375</v>
      </c>
      <c r="V20">
        <f t="shared" si="0"/>
        <v>0.005326312499999999</v>
      </c>
      <c r="W20">
        <f t="shared" si="0"/>
        <v>98.540485625</v>
      </c>
    </row>
    <row r="22" spans="2:23" ht="12.75">
      <c r="B22" s="24" t="s">
        <v>90</v>
      </c>
      <c r="C22">
        <f>STDEV(C3:C18)</f>
        <v>0.07294284070958229</v>
      </c>
      <c r="D22">
        <f aca="true" t="shared" si="1" ref="D22:W22">STDEV(D3:D18)</f>
        <v>0.015197727407823181</v>
      </c>
      <c r="E22">
        <f t="shared" si="1"/>
        <v>2.0178641770177865</v>
      </c>
      <c r="F22">
        <f t="shared" si="1"/>
        <v>0.9903420821438418</v>
      </c>
      <c r="G22">
        <f t="shared" si="1"/>
        <v>0.3979694511633575</v>
      </c>
      <c r="H22">
        <f t="shared" si="1"/>
        <v>0.41847868581675307</v>
      </c>
      <c r="I22">
        <f t="shared" si="1"/>
        <v>0.3603083801598293</v>
      </c>
      <c r="J22">
        <f t="shared" si="1"/>
        <v>0.04645636400178847</v>
      </c>
      <c r="K22">
        <f t="shared" si="1"/>
        <v>0.06495466005527116</v>
      </c>
      <c r="L22">
        <f t="shared" si="1"/>
        <v>0.290043362257949</v>
      </c>
      <c r="M22">
        <f t="shared" si="1"/>
        <v>0.09467007347097599</v>
      </c>
      <c r="N22">
        <f t="shared" si="1"/>
        <v>0.06108167667963802</v>
      </c>
      <c r="O22">
        <f t="shared" si="1"/>
        <v>0.054819456166545835</v>
      </c>
      <c r="P22">
        <f t="shared" si="1"/>
        <v>0.03099022980869666</v>
      </c>
      <c r="Q22">
        <f t="shared" si="1"/>
        <v>0.02168184429722632</v>
      </c>
      <c r="R22">
        <f t="shared" si="1"/>
        <v>0.04694778413261375</v>
      </c>
      <c r="S22">
        <f t="shared" si="1"/>
        <v>0.04496148222196232</v>
      </c>
      <c r="T22">
        <f t="shared" si="1"/>
        <v>0.767033318778501</v>
      </c>
      <c r="U22">
        <f t="shared" si="1"/>
        <v>0.06017512576634826</v>
      </c>
      <c r="V22">
        <f t="shared" si="1"/>
        <v>0.006554076774229914</v>
      </c>
      <c r="W22">
        <f t="shared" si="1"/>
        <v>0.29588753712559396</v>
      </c>
    </row>
    <row r="23" ht="12.75">
      <c r="A23" s="1"/>
    </row>
    <row r="24" spans="1:11" ht="18.75">
      <c r="A24" s="20" t="s">
        <v>124</v>
      </c>
      <c r="B24" s="7"/>
      <c r="C24" s="7"/>
      <c r="D24" s="7"/>
      <c r="K24" s="28" t="s">
        <v>125</v>
      </c>
    </row>
    <row r="26" spans="1:9" ht="15" thickBot="1">
      <c r="A26" s="5" t="s">
        <v>0</v>
      </c>
      <c r="B26" s="5" t="s">
        <v>1</v>
      </c>
      <c r="C26" s="5" t="s">
        <v>5</v>
      </c>
      <c r="D26" s="5" t="s">
        <v>2</v>
      </c>
      <c r="E26" s="5" t="s">
        <v>3</v>
      </c>
      <c r="F26" s="5" t="s">
        <v>17</v>
      </c>
      <c r="G26" s="5" t="s">
        <v>4</v>
      </c>
      <c r="H26" s="27" t="s">
        <v>103</v>
      </c>
      <c r="I26" s="27" t="s">
        <v>102</v>
      </c>
    </row>
    <row r="27" spans="1:13" ht="15.75">
      <c r="A27" s="2" t="s">
        <v>12</v>
      </c>
      <c r="B27" s="13">
        <f>F20</f>
        <v>18.32954625</v>
      </c>
      <c r="C27" s="13">
        <v>79.8988</v>
      </c>
      <c r="D27" s="2">
        <f aca="true" t="shared" si="2" ref="D27:D42">B27/C27</f>
        <v>0.22940953118194518</v>
      </c>
      <c r="E27" s="2">
        <f>2*D27</f>
        <v>0.45881906236389036</v>
      </c>
      <c r="F27" s="4">
        <f>E27*$D$57</f>
        <v>1.0980674736702631</v>
      </c>
      <c r="G27" s="13">
        <f>F27/2</f>
        <v>0.5490337368351316</v>
      </c>
      <c r="H27">
        <v>22</v>
      </c>
      <c r="I27">
        <f>G27*H27</f>
        <v>12.078742210372894</v>
      </c>
      <c r="K27" s="24" t="s">
        <v>126</v>
      </c>
      <c r="M27" s="26">
        <f>SUM(G28:G37,G40,G41,G38,G39)</f>
        <v>0.6702443628365758</v>
      </c>
    </row>
    <row r="28" spans="1:9" ht="15.75">
      <c r="A28" s="19" t="s">
        <v>29</v>
      </c>
      <c r="B28" s="13">
        <f>T20</f>
        <v>3.9065923125</v>
      </c>
      <c r="C28" s="13">
        <v>264.0368</v>
      </c>
      <c r="D28" s="2">
        <f t="shared" si="2"/>
        <v>0.014795635731458643</v>
      </c>
      <c r="E28" s="18">
        <f>2*D28</f>
        <v>0.029591271462917287</v>
      </c>
      <c r="F28" s="4">
        <f aca="true" t="shared" si="3" ref="F28:F42">E28*$D$57</f>
        <v>0.07081922998265949</v>
      </c>
      <c r="G28" s="13">
        <f>F28/2</f>
        <v>0.035409614991329746</v>
      </c>
      <c r="H28">
        <v>90</v>
      </c>
      <c r="I28">
        <f aca="true" t="shared" si="4" ref="I28:I47">G28*H28</f>
        <v>3.1868653492196772</v>
      </c>
    </row>
    <row r="29" spans="1:13" ht="15.75">
      <c r="A29" s="19" t="s">
        <v>32</v>
      </c>
      <c r="B29" s="13">
        <f>U20</f>
        <v>0.1257269375</v>
      </c>
      <c r="C29" s="13">
        <v>270.03</v>
      </c>
      <c r="D29" s="2">
        <f t="shared" si="2"/>
        <v>0.00046560359034181393</v>
      </c>
      <c r="E29" s="18">
        <f>2*D29</f>
        <v>0.0009312071806836279</v>
      </c>
      <c r="F29" s="4">
        <f t="shared" si="3"/>
        <v>0.0022286090536184178</v>
      </c>
      <c r="G29" s="13">
        <f>F29/2</f>
        <v>0.0011143045268092089</v>
      </c>
      <c r="H29">
        <v>92</v>
      </c>
      <c r="I29">
        <f t="shared" si="4"/>
        <v>0.10251601646644722</v>
      </c>
      <c r="K29" s="24" t="s">
        <v>123</v>
      </c>
      <c r="M29" s="26">
        <f>SUM(G44,G46,G27,G47)</f>
        <v>1.2800263603840047</v>
      </c>
    </row>
    <row r="30" spans="1:9" ht="15.75">
      <c r="A30" s="19" t="s">
        <v>23</v>
      </c>
      <c r="B30" s="13">
        <f>C20</f>
        <v>0.5343311249999999</v>
      </c>
      <c r="C30" s="13">
        <v>227.8082</v>
      </c>
      <c r="D30" s="2">
        <f t="shared" si="2"/>
        <v>0.0023455306920470813</v>
      </c>
      <c r="E30" s="2">
        <f aca="true" t="shared" si="5" ref="E30:E36">D30*3</f>
        <v>0.007036592076141244</v>
      </c>
      <c r="F30" s="4">
        <f>E30*$D$57</f>
        <v>0.016840304856751098</v>
      </c>
      <c r="G30" s="13">
        <f aca="true" t="shared" si="6" ref="G30:G36">F30*2/3</f>
        <v>0.011226869904500732</v>
      </c>
      <c r="H30">
        <v>39</v>
      </c>
      <c r="I30">
        <f t="shared" si="4"/>
        <v>0.43784792627552854</v>
      </c>
    </row>
    <row r="31" spans="1:11" ht="15.75">
      <c r="A31" s="19" t="s">
        <v>24</v>
      </c>
      <c r="B31" s="13">
        <f>I20</f>
        <v>5.19496725</v>
      </c>
      <c r="C31" s="13">
        <v>325.8182</v>
      </c>
      <c r="D31" s="2">
        <f t="shared" si="2"/>
        <v>0.015944374040492523</v>
      </c>
      <c r="E31" s="2">
        <f t="shared" si="5"/>
        <v>0.04783312212147757</v>
      </c>
      <c r="F31" s="4">
        <f t="shared" si="3"/>
        <v>0.11447648947949587</v>
      </c>
      <c r="G31" s="13">
        <f t="shared" si="6"/>
        <v>0.07631765965299725</v>
      </c>
      <c r="H31">
        <v>57</v>
      </c>
      <c r="I31">
        <f t="shared" si="4"/>
        <v>4.350106600220843</v>
      </c>
      <c r="K31" s="24" t="s">
        <v>98</v>
      </c>
    </row>
    <row r="32" spans="1:9" ht="15.75">
      <c r="A32" s="19" t="s">
        <v>26</v>
      </c>
      <c r="B32" s="13">
        <f>H20</f>
        <v>15.159471875000001</v>
      </c>
      <c r="C32" s="13">
        <v>328.2382</v>
      </c>
      <c r="D32" s="2">
        <f t="shared" si="2"/>
        <v>0.046184362073031116</v>
      </c>
      <c r="E32" s="2">
        <f t="shared" si="5"/>
        <v>0.13855308621909335</v>
      </c>
      <c r="F32" s="4">
        <f t="shared" si="3"/>
        <v>0.3315917969274671</v>
      </c>
      <c r="G32" s="13">
        <f t="shared" si="6"/>
        <v>0.22106119795164472</v>
      </c>
      <c r="H32">
        <v>58</v>
      </c>
      <c r="I32">
        <f t="shared" si="4"/>
        <v>12.821549481195394</v>
      </c>
    </row>
    <row r="33" spans="1:9" ht="15.75">
      <c r="A33" s="19" t="s">
        <v>27</v>
      </c>
      <c r="B33" s="13">
        <f>M20</f>
        <v>1.8399812499999997</v>
      </c>
      <c r="C33" s="13">
        <v>329.8122</v>
      </c>
      <c r="D33" s="2">
        <f t="shared" si="2"/>
        <v>0.005578875644988268</v>
      </c>
      <c r="E33" s="2">
        <f t="shared" si="5"/>
        <v>0.016736626934964804</v>
      </c>
      <c r="F33" s="4">
        <f t="shared" si="3"/>
        <v>0.04005488691239881</v>
      </c>
      <c r="G33" s="13">
        <f t="shared" si="6"/>
        <v>0.026703257941599206</v>
      </c>
      <c r="H33">
        <v>59</v>
      </c>
      <c r="I33">
        <f t="shared" si="4"/>
        <v>1.5754922185543532</v>
      </c>
    </row>
    <row r="34" spans="1:12" ht="15.75">
      <c r="A34" s="19" t="s">
        <v>25</v>
      </c>
      <c r="B34" s="13">
        <f>L20</f>
        <v>6.494455812499999</v>
      </c>
      <c r="C34" s="13">
        <v>336.4782</v>
      </c>
      <c r="D34" s="2">
        <f t="shared" si="2"/>
        <v>0.019301267697283207</v>
      </c>
      <c r="E34" s="2">
        <f t="shared" si="5"/>
        <v>0.05790380309184962</v>
      </c>
      <c r="F34" s="4">
        <f t="shared" si="3"/>
        <v>0.1385781193339793</v>
      </c>
      <c r="G34" s="13">
        <f t="shared" si="6"/>
        <v>0.09238541288931952</v>
      </c>
      <c r="H34">
        <v>60</v>
      </c>
      <c r="I34">
        <f t="shared" si="4"/>
        <v>5.543124773359171</v>
      </c>
      <c r="K34">
        <f>SUM(I28:I41)</f>
        <v>33.31141862288174</v>
      </c>
      <c r="L34" s="24" t="s">
        <v>104</v>
      </c>
    </row>
    <row r="35" spans="1:9" ht="12.75">
      <c r="A35" s="19" t="s">
        <v>92</v>
      </c>
      <c r="B35" s="13">
        <f>N20</f>
        <v>1.0703895625000002</v>
      </c>
      <c r="C35" s="13">
        <f>(150.35+15.9994)</f>
        <v>166.3494</v>
      </c>
      <c r="D35" s="2">
        <f t="shared" si="2"/>
        <v>0.0064345862533919575</v>
      </c>
      <c r="E35" s="2">
        <f>D35*1</f>
        <v>0.0064345862533919575</v>
      </c>
      <c r="F35" s="4">
        <f t="shared" si="3"/>
        <v>0.015399556058051836</v>
      </c>
      <c r="G35" s="13">
        <f>F35</f>
        <v>0.015399556058051836</v>
      </c>
      <c r="H35">
        <v>62</v>
      </c>
      <c r="I35">
        <f t="shared" si="4"/>
        <v>0.9547724755992139</v>
      </c>
    </row>
    <row r="36" spans="1:9" ht="15.75">
      <c r="A36" s="19" t="s">
        <v>28</v>
      </c>
      <c r="B36" s="13">
        <f>O20</f>
        <v>0.5128644375</v>
      </c>
      <c r="C36" s="13">
        <v>362.4982</v>
      </c>
      <c r="D36" s="2">
        <f t="shared" si="2"/>
        <v>0.001414805473516834</v>
      </c>
      <c r="E36" s="2">
        <f t="shared" si="5"/>
        <v>0.0042444164205505015</v>
      </c>
      <c r="F36" s="4">
        <f t="shared" si="3"/>
        <v>0.010157938059735833</v>
      </c>
      <c r="G36" s="13">
        <f t="shared" si="6"/>
        <v>0.006771958706490555</v>
      </c>
      <c r="H36">
        <v>64</v>
      </c>
      <c r="I36">
        <f t="shared" si="4"/>
        <v>0.4334053572153955</v>
      </c>
    </row>
    <row r="37" spans="1:12" ht="12.75">
      <c r="A37" s="2" t="s">
        <v>7</v>
      </c>
      <c r="B37" s="13">
        <f>J20</f>
        <v>0.56695</v>
      </c>
      <c r="C37" s="13">
        <v>71.85</v>
      </c>
      <c r="D37" s="2">
        <f t="shared" si="2"/>
        <v>0.007890744606819763</v>
      </c>
      <c r="E37" s="2">
        <f aca="true" t="shared" si="7" ref="E37:E43">D37*1</f>
        <v>0.007890744606819763</v>
      </c>
      <c r="F37" s="4">
        <f t="shared" si="3"/>
        <v>0.018884503078723313</v>
      </c>
      <c r="G37" s="13">
        <f>F37</f>
        <v>0.018884503078723313</v>
      </c>
      <c r="H37">
        <v>26</v>
      </c>
      <c r="I37">
        <f t="shared" si="4"/>
        <v>0.49099708004680614</v>
      </c>
      <c r="L37" s="24" t="s">
        <v>127</v>
      </c>
    </row>
    <row r="38" spans="1:9" ht="12.75">
      <c r="A38" s="2" t="s">
        <v>20</v>
      </c>
      <c r="B38" s="13">
        <f>V20</f>
        <v>0.005326312499999999</v>
      </c>
      <c r="C38" s="13">
        <v>134.69</v>
      </c>
      <c r="D38" s="2">
        <f t="shared" si="2"/>
        <v>3.9544973643180626E-05</v>
      </c>
      <c r="E38" s="2">
        <f t="shared" si="7"/>
        <v>3.9544973643180626E-05</v>
      </c>
      <c r="F38" s="4">
        <f t="shared" si="3"/>
        <v>9.464090066573037E-05</v>
      </c>
      <c r="G38" s="13">
        <f>F38</f>
        <v>9.464090066573037E-05</v>
      </c>
      <c r="H38">
        <v>50</v>
      </c>
      <c r="I38">
        <f t="shared" si="4"/>
        <v>0.004732045033286518</v>
      </c>
    </row>
    <row r="39" spans="1:9" ht="12.75">
      <c r="A39" s="19" t="s">
        <v>21</v>
      </c>
      <c r="B39" s="13">
        <f>S20</f>
        <v>0.042460437499999996</v>
      </c>
      <c r="C39" s="14">
        <v>223.1894</v>
      </c>
      <c r="D39" s="2">
        <f t="shared" si="2"/>
        <v>0.0001902439699197184</v>
      </c>
      <c r="E39" s="2">
        <f t="shared" si="7"/>
        <v>0.0001902439699197184</v>
      </c>
      <c r="F39" s="4">
        <f>E39*$D$57</f>
        <v>0.00045530086381865957</v>
      </c>
      <c r="G39" s="13">
        <f>F39</f>
        <v>0.00045530086381865957</v>
      </c>
      <c r="H39">
        <v>82</v>
      </c>
      <c r="I39">
        <f t="shared" si="4"/>
        <v>0.037334670833130086</v>
      </c>
    </row>
    <row r="40" spans="1:9" ht="12.75">
      <c r="A40" s="2" t="s">
        <v>6</v>
      </c>
      <c r="B40" s="13">
        <f>G20</f>
        <v>3.74308225</v>
      </c>
      <c r="C40" s="14">
        <v>56.08</v>
      </c>
      <c r="D40" s="2">
        <f t="shared" si="2"/>
        <v>0.06674540388730385</v>
      </c>
      <c r="E40" s="2">
        <f t="shared" si="7"/>
        <v>0.06674540388730385</v>
      </c>
      <c r="F40" s="4">
        <f t="shared" si="3"/>
        <v>0.15973825640118217</v>
      </c>
      <c r="G40" s="13">
        <f>F40</f>
        <v>0.15973825640118217</v>
      </c>
      <c r="H40">
        <v>20</v>
      </c>
      <c r="I40">
        <f t="shared" si="4"/>
        <v>3.1947651280236435</v>
      </c>
    </row>
    <row r="41" spans="1:9" ht="12.75">
      <c r="A41" s="19" t="s">
        <v>19</v>
      </c>
      <c r="B41" s="13">
        <f>K20</f>
        <v>0.2027083125</v>
      </c>
      <c r="C41" s="14">
        <v>103.62</v>
      </c>
      <c r="D41" s="2">
        <f t="shared" si="2"/>
        <v>0.001956266285466126</v>
      </c>
      <c r="E41" s="2">
        <f t="shared" si="7"/>
        <v>0.001956266285466126</v>
      </c>
      <c r="F41" s="4">
        <f t="shared" si="3"/>
        <v>0.004681828969443354</v>
      </c>
      <c r="G41" s="13">
        <f>F41</f>
        <v>0.004681828969443354</v>
      </c>
      <c r="H41">
        <v>38</v>
      </c>
      <c r="I41">
        <f t="shared" si="4"/>
        <v>0.17790950083884743</v>
      </c>
    </row>
    <row r="42" spans="1:9" ht="15.75">
      <c r="A42" s="2" t="s">
        <v>18</v>
      </c>
      <c r="B42" s="13">
        <v>1.12</v>
      </c>
      <c r="C42" s="14">
        <v>18.015</v>
      </c>
      <c r="D42" s="2">
        <f t="shared" si="2"/>
        <v>0.062170413544268666</v>
      </c>
      <c r="E42" s="2">
        <f t="shared" si="7"/>
        <v>0.062170413544268666</v>
      </c>
      <c r="F42" s="4">
        <f t="shared" si="3"/>
        <v>0.14878917320014848</v>
      </c>
      <c r="G42" s="13">
        <f>2*F42</f>
        <v>0.29757834640029696</v>
      </c>
      <c r="I42">
        <f t="shared" si="4"/>
        <v>0</v>
      </c>
    </row>
    <row r="43" spans="1:9" ht="15.75">
      <c r="A43" s="19" t="s">
        <v>22</v>
      </c>
      <c r="B43" s="13">
        <v>0</v>
      </c>
      <c r="C43" s="14"/>
      <c r="D43" s="2"/>
      <c r="E43" s="2">
        <f t="shared" si="7"/>
        <v>0</v>
      </c>
      <c r="F43" s="2"/>
      <c r="G43" s="13"/>
      <c r="I43">
        <f t="shared" si="4"/>
        <v>0</v>
      </c>
    </row>
    <row r="44" spans="1:9" ht="15.75">
      <c r="A44" s="19" t="s">
        <v>31</v>
      </c>
      <c r="B44" s="13">
        <f>E20</f>
        <v>40.51733875</v>
      </c>
      <c r="C44" s="14">
        <v>265.78</v>
      </c>
      <c r="D44" s="2">
        <f aca="true" t="shared" si="8" ref="D44:D49">B44/C44</f>
        <v>0.15244690627586727</v>
      </c>
      <c r="E44" s="2">
        <f>D44*5</f>
        <v>0.7622345313793364</v>
      </c>
      <c r="F44" s="4">
        <f aca="true" t="shared" si="9" ref="F44:F49">E44*$D$57</f>
        <v>1.824215720035037</v>
      </c>
      <c r="G44" s="13">
        <f>F44*2/5</f>
        <v>0.7296862880140148</v>
      </c>
      <c r="H44">
        <v>41</v>
      </c>
      <c r="I44">
        <f t="shared" si="4"/>
        <v>29.91713780857461</v>
      </c>
    </row>
    <row r="45" spans="1:9" ht="15.75">
      <c r="A45" s="2" t="s">
        <v>8</v>
      </c>
      <c r="B45" s="13">
        <f>D20</f>
        <v>0.0170586875</v>
      </c>
      <c r="C45" s="13">
        <v>141.94</v>
      </c>
      <c r="D45" s="2">
        <f t="shared" si="8"/>
        <v>0.00012018238340143722</v>
      </c>
      <c r="E45" s="2">
        <f>5*D45</f>
        <v>0.0006009119170071861</v>
      </c>
      <c r="F45" s="4">
        <f t="shared" si="9"/>
        <v>0.0014381308117558415</v>
      </c>
      <c r="G45" s="13">
        <f>F45*2/5</f>
        <v>0.0005752523247023366</v>
      </c>
      <c r="H45">
        <v>15</v>
      </c>
      <c r="I45">
        <f t="shared" si="4"/>
        <v>0.008628784870535049</v>
      </c>
    </row>
    <row r="46" spans="1:9" ht="15.75">
      <c r="A46" s="19" t="s">
        <v>30</v>
      </c>
      <c r="B46" s="13">
        <f>Q20</f>
        <v>0.0795735625</v>
      </c>
      <c r="C46" s="13">
        <v>441.89</v>
      </c>
      <c r="D46" s="2">
        <f t="shared" si="8"/>
        <v>0.0001800754995587137</v>
      </c>
      <c r="E46" s="2">
        <f>5*D46</f>
        <v>0.0009003774977935685</v>
      </c>
      <c r="F46" s="4">
        <f t="shared" si="9"/>
        <v>0.0021548259988544596</v>
      </c>
      <c r="G46" s="13">
        <f>F46*2/5</f>
        <v>0.0008619303995417839</v>
      </c>
      <c r="H46">
        <v>73</v>
      </c>
      <c r="I46">
        <f t="shared" si="4"/>
        <v>0.06292091916655022</v>
      </c>
    </row>
    <row r="47" spans="1:9" ht="15.75">
      <c r="A47" s="19" t="s">
        <v>91</v>
      </c>
      <c r="B47" s="13">
        <f>R20</f>
        <v>0.0430521875</v>
      </c>
      <c r="C47" s="13">
        <f>(3*15.9994)+183.85</f>
        <v>231.8482</v>
      </c>
      <c r="D47" s="2">
        <f t="shared" si="8"/>
        <v>0.00018569127342804473</v>
      </c>
      <c r="E47" s="2">
        <f>3*D47</f>
        <v>0.0005570738202841342</v>
      </c>
      <c r="F47" s="4">
        <f t="shared" si="9"/>
        <v>0.0013332154059503684</v>
      </c>
      <c r="G47" s="13">
        <f>F47/3</f>
        <v>0.00044440513531678944</v>
      </c>
      <c r="H47">
        <v>74</v>
      </c>
      <c r="I47">
        <f t="shared" si="4"/>
        <v>0.032885980013442416</v>
      </c>
    </row>
    <row r="48" spans="1:7" ht="15.75">
      <c r="A48" s="2" t="s">
        <v>13</v>
      </c>
      <c r="B48" s="14">
        <v>0</v>
      </c>
      <c r="C48" s="14">
        <v>44.01</v>
      </c>
      <c r="D48" s="3">
        <f t="shared" si="8"/>
        <v>0</v>
      </c>
      <c r="E48" s="3">
        <f>D48*2</f>
        <v>0</v>
      </c>
      <c r="F48" s="4">
        <f t="shared" si="9"/>
        <v>0</v>
      </c>
      <c r="G48" s="13">
        <f>F48/2</f>
        <v>0</v>
      </c>
    </row>
    <row r="49" spans="1:7" ht="16.5" thickBot="1">
      <c r="A49" s="2" t="s">
        <v>16</v>
      </c>
      <c r="B49" s="21">
        <v>0</v>
      </c>
      <c r="C49" s="14">
        <v>80.06</v>
      </c>
      <c r="D49" s="3">
        <f t="shared" si="8"/>
        <v>0</v>
      </c>
      <c r="E49" s="6">
        <f>D49*3</f>
        <v>0</v>
      </c>
      <c r="F49" s="4">
        <f t="shared" si="9"/>
        <v>0</v>
      </c>
      <c r="G49" s="13">
        <f>F49/3</f>
        <v>0</v>
      </c>
    </row>
    <row r="50" spans="1:7" ht="12.75">
      <c r="A50" s="17" t="s">
        <v>9</v>
      </c>
      <c r="B50" s="22">
        <f>SUM(B27:B49)</f>
        <v>99.50587731249999</v>
      </c>
      <c r="E50">
        <f>SUM(E27:E49)</f>
        <v>1.6713692860068028</v>
      </c>
      <c r="G50" s="26">
        <f>SUM(G27:G49)</f>
        <v>2.24842432194558</v>
      </c>
    </row>
    <row r="52" spans="5:7" ht="12.75">
      <c r="E52" s="12" t="s">
        <v>10</v>
      </c>
      <c r="F52" s="8"/>
      <c r="G52" s="11">
        <v>4</v>
      </c>
    </row>
    <row r="56" spans="3:6" ht="12.75">
      <c r="C56" s="9" t="s">
        <v>14</v>
      </c>
      <c r="D56" s="9"/>
      <c r="E56" s="9"/>
      <c r="F56" s="9"/>
    </row>
    <row r="57" spans="3:6" ht="12.75">
      <c r="C57" s="10" t="s">
        <v>11</v>
      </c>
      <c r="D57" s="9">
        <f>G52/E50</f>
        <v>2.393247281429174</v>
      </c>
      <c r="E57" s="9"/>
      <c r="F57" s="9"/>
    </row>
    <row r="58" spans="3:6" ht="12.75">
      <c r="C58" s="9"/>
      <c r="D58" s="9"/>
      <c r="E58" s="9"/>
      <c r="F58" s="9"/>
    </row>
    <row r="59" spans="3:6" ht="12.75">
      <c r="C59" s="9" t="s">
        <v>15</v>
      </c>
      <c r="D59" s="9"/>
      <c r="E59" s="9"/>
      <c r="F59" s="9"/>
    </row>
    <row r="81" spans="3:6" ht="12.75">
      <c r="C81" s="9" t="s">
        <v>14</v>
      </c>
      <c r="D81" s="9"/>
      <c r="E81" s="9"/>
      <c r="F81" s="9"/>
    </row>
    <row r="82" spans="3:6" ht="12.75">
      <c r="C82" s="10" t="s">
        <v>11</v>
      </c>
      <c r="D82" s="9" t="e">
        <f>G77/E75</f>
        <v>#DIV/0!</v>
      </c>
      <c r="E82" s="9"/>
      <c r="F82" s="9"/>
    </row>
    <row r="83" spans="3:6" ht="12.75">
      <c r="C83" s="9"/>
      <c r="D83" s="9"/>
      <c r="E83" s="9"/>
      <c r="F83" s="9"/>
    </row>
    <row r="84" spans="3:6" ht="12.75">
      <c r="C84" s="9" t="s">
        <v>15</v>
      </c>
      <c r="D84" s="9"/>
      <c r="E84" s="9"/>
      <c r="F8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rruff</cp:lastModifiedBy>
  <cp:lastPrinted>2010-10-26T19:11:45Z</cp:lastPrinted>
  <dcterms:created xsi:type="dcterms:W3CDTF">2008-07-18T22:22:05Z</dcterms:created>
  <dcterms:modified xsi:type="dcterms:W3CDTF">2012-03-22T02:03:41Z</dcterms:modified>
  <cp:category/>
  <cp:version/>
  <cp:contentType/>
  <cp:contentStatus/>
</cp:coreProperties>
</file>