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235" windowHeight="8250" activeTab="1"/>
  </bookViews>
  <sheets>
    <sheet name="R070150y_ox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39" i="2" l="1"/>
  <c r="B41" i="2" s="1"/>
  <c r="B37" i="2"/>
  <c r="B36" i="2"/>
  <c r="B33" i="2"/>
  <c r="B32" i="2"/>
  <c r="B31" i="2"/>
  <c r="B30" i="2"/>
  <c r="B29" i="2"/>
  <c r="D29" i="2" s="1"/>
  <c r="E29" i="2" s="1"/>
  <c r="B28" i="2"/>
  <c r="B27" i="2"/>
  <c r="B26" i="2"/>
  <c r="B25" i="2"/>
  <c r="D25" i="2" s="1"/>
  <c r="E25" i="2" s="1"/>
  <c r="B24" i="2"/>
  <c r="D24" i="2" s="1"/>
  <c r="E24" i="2" s="1"/>
  <c r="B23" i="2"/>
  <c r="B22" i="2"/>
  <c r="D22" i="2" s="1"/>
  <c r="E22" i="2" s="1"/>
  <c r="B21" i="2"/>
  <c r="B20" i="2"/>
  <c r="D20" i="2" s="1"/>
  <c r="E20" i="2" s="1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C15" i="2"/>
  <c r="C14" i="2"/>
  <c r="D38" i="2"/>
  <c r="E38" i="2" s="1"/>
  <c r="D37" i="2"/>
  <c r="E37" i="2" s="1"/>
  <c r="D36" i="2"/>
  <c r="E36" i="2" s="1"/>
  <c r="E35" i="2"/>
  <c r="D34" i="2"/>
  <c r="E34" i="2" s="1"/>
  <c r="D33" i="2"/>
  <c r="E33" i="2" s="1"/>
  <c r="D32" i="2"/>
  <c r="E32" i="2" s="1"/>
  <c r="D31" i="2"/>
  <c r="E31" i="2" s="1"/>
  <c r="D30" i="2"/>
  <c r="E30" i="2" s="1"/>
  <c r="D28" i="2"/>
  <c r="E28" i="2" s="1"/>
  <c r="D27" i="2"/>
  <c r="E27" i="2" s="1"/>
  <c r="D26" i="2"/>
  <c r="E26" i="2" s="1"/>
  <c r="D23" i="2"/>
  <c r="E23" i="2" s="1"/>
  <c r="D21" i="2"/>
  <c r="E21" i="2" s="1"/>
  <c r="D39" i="2" l="1"/>
  <c r="E39" i="2" s="1"/>
  <c r="E41" i="2" s="1"/>
  <c r="B40" i="2"/>
  <c r="B42" i="2" s="1"/>
  <c r="E40" i="2" l="1"/>
  <c r="E42" i="2" s="1"/>
  <c r="D49" i="2" s="1"/>
  <c r="F23" i="2" l="1"/>
  <c r="F27" i="2"/>
  <c r="G27" i="2" s="1"/>
  <c r="F25" i="2"/>
  <c r="G25" i="2" s="1"/>
  <c r="F20" i="2"/>
  <c r="G20" i="2" s="1"/>
  <c r="F22" i="2"/>
  <c r="G22" i="2" s="1"/>
  <c r="F24" i="2"/>
  <c r="G24" i="2" s="1"/>
  <c r="F26" i="2"/>
  <c r="G26" i="2" s="1"/>
  <c r="F21" i="2"/>
  <c r="G21" i="2" s="1"/>
  <c r="G23" i="2"/>
  <c r="F29" i="2"/>
  <c r="G29" i="2" s="1"/>
  <c r="F36" i="2"/>
  <c r="G36" i="2" s="1"/>
  <c r="F30" i="2"/>
  <c r="G30" i="2" s="1"/>
  <c r="F34" i="2"/>
  <c r="G34" i="2" s="1"/>
  <c r="F33" i="2"/>
  <c r="G33" i="2" s="1"/>
  <c r="F31" i="2"/>
  <c r="G31" i="2" s="1"/>
  <c r="F37" i="2"/>
  <c r="G37" i="2" s="1"/>
  <c r="F38" i="2"/>
  <c r="G38" i="2" s="1"/>
  <c r="F39" i="2"/>
  <c r="G39" i="2" s="1"/>
  <c r="N23" i="2" s="1"/>
  <c r="F32" i="2"/>
  <c r="G32" i="2" s="1"/>
  <c r="F28" i="2"/>
  <c r="G28" i="2" s="1"/>
  <c r="N22" i="2" l="1"/>
  <c r="N21" i="2"/>
  <c r="N20" i="2"/>
</calcChain>
</file>

<file path=xl/sharedStrings.xml><?xml version="1.0" encoding="utf-8"?>
<sst xmlns="http://schemas.openxmlformats.org/spreadsheetml/2006/main" count="150" uniqueCount="79">
  <si>
    <t>Name</t>
  </si>
  <si>
    <t>Num</t>
  </si>
  <si>
    <t xml:space="preserve">       F</t>
  </si>
  <si>
    <t xml:space="preserve">    Na2O</t>
  </si>
  <si>
    <t xml:space="preserve">    SiO2</t>
  </si>
  <si>
    <t xml:space="preserve">   Al2O3</t>
  </si>
  <si>
    <t xml:space="preserve">     MgO</t>
  </si>
  <si>
    <t xml:space="preserve">     SrO</t>
  </si>
  <si>
    <t xml:space="preserve">    Y2O3</t>
  </si>
  <si>
    <t xml:space="preserve">     FeO</t>
  </si>
  <si>
    <t xml:space="preserve">     MnO</t>
  </si>
  <si>
    <t xml:space="preserve">   Ce2O3</t>
  </si>
  <si>
    <t xml:space="preserve">   Nd2O3</t>
  </si>
  <si>
    <t xml:space="preserve">     CaO</t>
  </si>
  <si>
    <t xml:space="preserve">     K2O</t>
  </si>
  <si>
    <t xml:space="preserve">    ZrO2</t>
  </si>
  <si>
    <t xml:space="preserve">   Nb2O5</t>
  </si>
  <si>
    <t xml:space="preserve">   La2O3</t>
  </si>
  <si>
    <t xml:space="preserve">    TiO2</t>
  </si>
  <si>
    <t xml:space="preserve">   Pr2O3</t>
  </si>
  <si>
    <t xml:space="preserve">   Ta2O5</t>
  </si>
  <si>
    <t>Total</t>
  </si>
  <si>
    <t xml:space="preserve">R070150                                                 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</si>
  <si>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</si>
  <si>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</si>
  <si>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</si>
  <si>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</si>
  <si>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</si>
  <si>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</si>
  <si>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</si>
  <si>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</si>
  <si>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</si>
  <si>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</si>
  <si>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</si>
  <si>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</si>
  <si>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</si>
  <si>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</si>
  <si>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</si>
  <si>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</si>
  <si>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</si>
  <si>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</si>
  <si>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</si>
  <si>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</si>
  <si>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ZrO</t>
    </r>
    <r>
      <rPr>
        <vertAlign val="subscript"/>
        <sz val="10"/>
        <rFont val="Arial"/>
        <family val="2"/>
      </rPr>
      <t>2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</si>
  <si>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</si>
  <si>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</si>
  <si>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</si>
  <si>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MnO</t>
  </si>
  <si>
    <t>MgO</t>
  </si>
  <si>
    <t>CaO</t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</si>
  <si>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</si>
  <si>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</si>
  <si>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Cl</t>
  </si>
  <si>
    <t>F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</si>
  <si>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</si>
  <si>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</si>
  <si>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</si>
  <si>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</si>
  <si>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</si>
  <si>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</si>
  <si>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</si>
  <si>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</si>
  <si>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r>
      <t>Ca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Nb(Si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</t>
    </r>
  </si>
  <si>
    <t>Average</t>
  </si>
  <si>
    <t>Std Dev</t>
  </si>
  <si>
    <t>Si+Al =</t>
  </si>
  <si>
    <t>Nb + Ta + Ti + Zr =</t>
  </si>
  <si>
    <t>Ca+Na+K+La+Ce+Pr+Nd+Fe+Mn+Mg =</t>
  </si>
  <si>
    <t>F =</t>
  </si>
  <si>
    <t>Empirical Formula: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</si>
  <si>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</si>
  <si>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</si>
  <si>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</si>
  <si>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</si>
  <si>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</si>
  <si>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</si>
  <si>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</si>
  <si>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r>
      <t>(Ca</t>
    </r>
    <r>
      <rPr>
        <vertAlign val="subscript"/>
        <sz val="12"/>
        <color rgb="FF000000"/>
        <rFont val="Calibri"/>
        <family val="2"/>
        <scheme val="minor"/>
      </rPr>
      <t>6.20</t>
    </r>
    <r>
      <rPr>
        <sz val="12"/>
        <color rgb="FF000000"/>
        <rFont val="Calibri"/>
        <family val="2"/>
        <scheme val="minor"/>
      </rPr>
      <t>Na</t>
    </r>
    <r>
      <rPr>
        <vertAlign val="subscript"/>
        <sz val="12"/>
        <color rgb="FF000000"/>
        <rFont val="Calibri"/>
        <family val="2"/>
        <scheme val="minor"/>
      </rPr>
      <t>0.16</t>
    </r>
    <r>
      <rPr>
        <sz val="12"/>
        <color rgb="FF000000"/>
        <rFont val="Calibri"/>
        <family val="2"/>
        <scheme val="minor"/>
      </rPr>
      <t>Mn</t>
    </r>
    <r>
      <rPr>
        <vertAlign val="subscript"/>
        <sz val="12"/>
        <color rgb="FF000000"/>
        <rFont val="Calibri"/>
        <family val="2"/>
        <scheme val="minor"/>
      </rPr>
      <t>0.12</t>
    </r>
    <r>
      <rPr>
        <sz val="12"/>
        <color rgb="FF000000"/>
        <rFont val="Calibri"/>
        <family val="2"/>
        <scheme val="minor"/>
      </rPr>
      <t>Mg</t>
    </r>
    <r>
      <rPr>
        <vertAlign val="subscript"/>
        <sz val="12"/>
        <color rgb="FF000000"/>
        <rFont val="Calibri"/>
        <family val="2"/>
        <scheme val="minor"/>
      </rPr>
      <t>0.07</t>
    </r>
    <r>
      <rPr>
        <sz val="12"/>
        <color rgb="FF000000"/>
        <rFont val="Calibri"/>
        <family val="2"/>
        <scheme val="minor"/>
      </rPr>
      <t>Fe</t>
    </r>
    <r>
      <rPr>
        <vertAlign val="subscript"/>
        <sz val="12"/>
        <color rgb="FF000000"/>
        <rFont val="Calibri"/>
        <family val="2"/>
        <scheme val="minor"/>
      </rPr>
      <t>0.06</t>
    </r>
    <r>
      <rPr>
        <sz val="12"/>
        <color rgb="FF000000"/>
        <rFont val="Calibri"/>
        <family val="2"/>
        <scheme val="minor"/>
      </rPr>
      <t>Ce</t>
    </r>
    <r>
      <rPr>
        <vertAlign val="subscript"/>
        <sz val="12"/>
        <color rgb="FF000000"/>
        <rFont val="Calibri"/>
        <family val="2"/>
        <scheme val="minor"/>
      </rPr>
      <t>0.03</t>
    </r>
    <r>
      <rPr>
        <sz val="12"/>
        <color rgb="FF000000"/>
        <rFont val="Calibri"/>
        <family val="2"/>
        <scheme val="minor"/>
      </rPr>
      <t>La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Nd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Pr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Σ=6.67</t>
    </r>
    <r>
      <rPr>
        <sz val="12"/>
        <color rgb="FF000000"/>
        <rFont val="Calibri"/>
        <family val="2"/>
        <scheme val="minor"/>
      </rPr>
      <t>(Nb</t>
    </r>
    <r>
      <rPr>
        <vertAlign val="subscript"/>
        <sz val="12"/>
        <color rgb="FF000000"/>
        <rFont val="Calibri"/>
        <family val="2"/>
        <scheme val="minor"/>
      </rPr>
      <t>0.99</t>
    </r>
    <r>
      <rPr>
        <sz val="12"/>
        <color rgb="FF000000"/>
        <rFont val="Calibri"/>
        <family val="2"/>
        <scheme val="minor"/>
      </rPr>
      <t>Zr</t>
    </r>
    <r>
      <rPr>
        <vertAlign val="subscript"/>
        <sz val="12"/>
        <color rgb="FF000000"/>
        <rFont val="Calibri"/>
        <family val="2"/>
        <scheme val="minor"/>
      </rPr>
      <t>0.03</t>
    </r>
    <r>
      <rPr>
        <sz val="12"/>
        <color rgb="FF000000"/>
        <rFont val="Calibri"/>
        <family val="2"/>
        <scheme val="minor"/>
      </rPr>
      <t>Ta</t>
    </r>
    <r>
      <rPr>
        <vertAlign val="subscript"/>
        <sz val="12"/>
        <color rgb="FF000000"/>
        <rFont val="Calibri"/>
        <family val="2"/>
        <scheme val="minor"/>
      </rPr>
      <t>0.02</t>
    </r>
    <r>
      <rPr>
        <sz val="12"/>
        <color rgb="FF000000"/>
        <rFont val="Calibri"/>
        <family val="2"/>
        <scheme val="minor"/>
      </rPr>
      <t>Ti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Σ=1.05</t>
    </r>
    <r>
      <rPr>
        <sz val="11"/>
        <color rgb="FF000000"/>
        <rFont val="Calibri"/>
        <family val="2"/>
        <scheme val="minor"/>
      </rPr>
      <t>(Si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1.96</t>
    </r>
    <r>
      <rPr>
        <sz val="12"/>
        <color rgb="FF000000"/>
        <rFont val="Calibri"/>
        <family val="2"/>
        <scheme val="minor"/>
      </rPr>
      <t>[O</t>
    </r>
    <r>
      <rPr>
        <vertAlign val="subscript"/>
        <sz val="12"/>
        <color rgb="FF000000"/>
        <rFont val="Calibri"/>
        <family val="2"/>
        <scheme val="minor"/>
      </rPr>
      <t>3</t>
    </r>
    <r>
      <rPr>
        <sz val="12"/>
        <color rgb="FF000000"/>
        <rFont val="Calibri"/>
        <family val="2"/>
        <scheme val="minor"/>
      </rPr>
      <t>F</t>
    </r>
    <r>
      <rPr>
        <vertAlign val="subscript"/>
        <sz val="12"/>
        <color rgb="FF000000"/>
        <rFont val="Calibri"/>
        <family val="2"/>
        <scheme val="minor"/>
      </rPr>
      <t>0.37</t>
    </r>
    <r>
      <rPr>
        <sz val="12"/>
        <color rgb="FF000000"/>
        <rFont val="Calibri"/>
        <family val="2"/>
        <scheme val="minor"/>
      </rPr>
      <t>(OH)</t>
    </r>
    <r>
      <rPr>
        <vertAlign val="subscript"/>
        <sz val="12"/>
        <color rgb="FF000000"/>
        <rFont val="Calibri"/>
        <family val="2"/>
        <scheme val="minor"/>
      </rPr>
      <t>0.51</t>
    </r>
    <r>
      <rPr>
        <sz val="12"/>
        <color rgb="FF000000"/>
        <rFont val="Calibri"/>
        <family val="2"/>
        <scheme val="minor"/>
      </rPr>
      <t>]</t>
    </r>
    <r>
      <rPr>
        <vertAlign val="subscript"/>
        <sz val="12"/>
        <color rgb="FF000000"/>
        <rFont val="Calibri"/>
        <family val="2"/>
        <scheme val="minor"/>
      </rPr>
      <t>Σ=3.88</t>
    </r>
  </si>
  <si>
    <t>Sample Description: Niocalite R070150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</si>
</sst>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33" borderId="0" xfId="0" applyFont="1" applyFill="1"/>
    <xf numFmtId="0" fontId="0" fillId="33" borderId="0" xfId="0" applyFill="1"/>
    <xf numFmtId="0" fontId="18" fillId="0" borderId="0" xfId="0" applyFont="1"/>
    <xf numFmtId="0" fontId="19" fillId="34" borderId="0" xfId="0" applyFont="1" applyFill="1"/>
    <xf numFmtId="0" fontId="0" fillId="34" borderId="0" xfId="0" applyFill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164" fontId="0" fillId="0" borderId="11" xfId="0" applyNumberFormat="1" applyBorder="1"/>
    <xf numFmtId="0" fontId="0" fillId="0" borderId="12" xfId="0" applyBorder="1"/>
    <xf numFmtId="2" fontId="0" fillId="0" borderId="12" xfId="0" applyNumberFormat="1" applyBorder="1"/>
    <xf numFmtId="164" fontId="0" fillId="0" borderId="12" xfId="0" applyNumberFormat="1" applyBorder="1"/>
    <xf numFmtId="0" fontId="19" fillId="0" borderId="12" xfId="0" applyFont="1" applyBorder="1"/>
    <xf numFmtId="2" fontId="0" fillId="0" borderId="12" xfId="0" applyNumberFormat="1" applyFill="1" applyBorder="1"/>
    <xf numFmtId="0" fontId="0" fillId="0" borderId="13" xfId="0" applyFill="1" applyBorder="1"/>
    <xf numFmtId="0" fontId="19" fillId="0" borderId="0" xfId="0" applyFont="1"/>
    <xf numFmtId="0" fontId="0" fillId="0" borderId="13" xfId="0" quotePrefix="1" applyFill="1" applyBorder="1"/>
    <xf numFmtId="2" fontId="0" fillId="0" borderId="0" xfId="0" applyNumberFormat="1"/>
    <xf numFmtId="0" fontId="0" fillId="35" borderId="0" xfId="0" applyFill="1" applyAlignment="1"/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0" xfId="0" applyFill="1"/>
    <xf numFmtId="0" fontId="0" fillId="36" borderId="0" xfId="0" applyFill="1" applyAlignment="1">
      <alignment horizontal="right"/>
    </xf>
    <xf numFmtId="0" fontId="0" fillId="37" borderId="0" xfId="0" applyFill="1"/>
    <xf numFmtId="164" fontId="0" fillId="0" borderId="0" xfId="0" applyNumberFormat="1"/>
    <xf numFmtId="0" fontId="0" fillId="0" borderId="11" xfId="0" applyFont="1" applyBorder="1"/>
    <xf numFmtId="0" fontId="0" fillId="0" borderId="12" xfId="0" applyFont="1" applyBorder="1"/>
    <xf numFmtId="0" fontId="22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V20"/>
  <sheetViews>
    <sheetView workbookViewId="0">
      <selection activeCell="A10" sqref="A10:XFD20"/>
    </sheetView>
  </sheetViews>
  <sheetFormatPr defaultRowHeight="15" x14ac:dyDescent="0.25"/>
  <sheetData>
    <row r="10" spans="1:22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S10" t="s">
        <v>18</v>
      </c>
      <c r="T10" t="s">
        <v>19</v>
      </c>
      <c r="U10" t="s">
        <v>20</v>
      </c>
      <c r="V10" t="s">
        <v>21</v>
      </c>
    </row>
    <row r="11" spans="1:22" x14ac:dyDescent="0.25">
      <c r="A11" t="s">
        <v>22</v>
      </c>
      <c r="B11" t="s">
        <v>23</v>
      </c>
      <c r="C11">
        <v>1.1740999999999999</v>
      </c>
      <c r="D11">
        <v>0.66720000000000002</v>
      </c>
      <c r="E11">
        <v>30.801400000000001</v>
      </c>
      <c r="F11">
        <v>3.8E-3</v>
      </c>
      <c r="G11">
        <v>0.34489999999999998</v>
      </c>
      <c r="H11">
        <v>0</v>
      </c>
      <c r="I11">
        <v>0</v>
      </c>
      <c r="J11">
        <v>0.47860000000000003</v>
      </c>
      <c r="K11">
        <v>1.0832999999999999</v>
      </c>
      <c r="L11">
        <v>0.79410000000000003</v>
      </c>
      <c r="M11">
        <v>0.40239999999999998</v>
      </c>
      <c r="N11">
        <v>45.024099999999997</v>
      </c>
      <c r="O11">
        <v>1.1999999999999999E-3</v>
      </c>
      <c r="P11">
        <v>0.3553</v>
      </c>
      <c r="Q11">
        <v>16.649799999999999</v>
      </c>
      <c r="R11">
        <v>0.26150000000000001</v>
      </c>
      <c r="S11">
        <v>0.13339999999999999</v>
      </c>
      <c r="T11">
        <v>9.3600000000000003E-2</v>
      </c>
      <c r="U11">
        <v>0.41520000000000001</v>
      </c>
      <c r="V11">
        <v>98.686999999999998</v>
      </c>
    </row>
    <row r="12" spans="1:22" x14ac:dyDescent="0.25">
      <c r="A12" t="s">
        <v>22</v>
      </c>
      <c r="B12" t="s">
        <v>24</v>
      </c>
      <c r="C12">
        <v>0.92110000000000003</v>
      </c>
      <c r="D12">
        <v>0.73870000000000002</v>
      </c>
      <c r="E12">
        <v>30.525500000000001</v>
      </c>
      <c r="F12">
        <v>1.9E-3</v>
      </c>
      <c r="G12">
        <v>0.3664</v>
      </c>
      <c r="H12">
        <v>0</v>
      </c>
      <c r="I12">
        <v>0</v>
      </c>
      <c r="J12">
        <v>0.54420000000000002</v>
      </c>
      <c r="K12">
        <v>1.0471999999999999</v>
      </c>
      <c r="L12">
        <v>0.86209999999999998</v>
      </c>
      <c r="M12">
        <v>0.25080000000000002</v>
      </c>
      <c r="N12">
        <v>45.218600000000002</v>
      </c>
      <c r="O12">
        <v>1.1999999999999999E-3</v>
      </c>
      <c r="P12">
        <v>0.46329999999999999</v>
      </c>
      <c r="Q12">
        <v>16.874400000000001</v>
      </c>
      <c r="R12">
        <v>0.27789999999999998</v>
      </c>
      <c r="S12">
        <v>0.1318</v>
      </c>
      <c r="T12">
        <v>5.8500000000000003E-2</v>
      </c>
      <c r="U12">
        <v>0.53359999999999996</v>
      </c>
      <c r="V12">
        <v>98.819000000000003</v>
      </c>
    </row>
    <row r="13" spans="1:22" x14ac:dyDescent="0.25">
      <c r="A13" t="s">
        <v>22</v>
      </c>
      <c r="B13" t="s">
        <v>25</v>
      </c>
      <c r="C13">
        <v>0.95699999999999996</v>
      </c>
      <c r="D13">
        <v>0.63219999999999998</v>
      </c>
      <c r="E13">
        <v>30.303000000000001</v>
      </c>
      <c r="F13">
        <v>0</v>
      </c>
      <c r="G13">
        <v>0.3548</v>
      </c>
      <c r="H13">
        <v>0</v>
      </c>
      <c r="I13">
        <v>0</v>
      </c>
      <c r="J13">
        <v>0.64070000000000005</v>
      </c>
      <c r="K13">
        <v>1.1169</v>
      </c>
      <c r="L13">
        <v>0.76249999999999996</v>
      </c>
      <c r="M13">
        <v>0.28460000000000002</v>
      </c>
      <c r="N13">
        <v>45.1402</v>
      </c>
      <c r="O13">
        <v>4.7999999999999996E-3</v>
      </c>
      <c r="P13">
        <v>0.48220000000000002</v>
      </c>
      <c r="Q13">
        <v>17.2349</v>
      </c>
      <c r="R13">
        <v>0.27089999999999997</v>
      </c>
      <c r="S13">
        <v>0.15179999999999999</v>
      </c>
      <c r="T13">
        <v>8.0799999999999997E-2</v>
      </c>
      <c r="U13">
        <v>0.55800000000000005</v>
      </c>
      <c r="V13">
        <v>98.977000000000004</v>
      </c>
    </row>
    <row r="14" spans="1:22" x14ac:dyDescent="0.25">
      <c r="A14" t="s">
        <v>22</v>
      </c>
      <c r="B14" t="s">
        <v>26</v>
      </c>
      <c r="C14">
        <v>0.81279999999999997</v>
      </c>
      <c r="D14">
        <v>0.66990000000000005</v>
      </c>
      <c r="E14">
        <v>30.6859</v>
      </c>
      <c r="F14">
        <v>1.1299999999999999E-2</v>
      </c>
      <c r="G14">
        <v>0.37309999999999999</v>
      </c>
      <c r="H14">
        <v>0</v>
      </c>
      <c r="I14">
        <v>0</v>
      </c>
      <c r="J14">
        <v>0.58150000000000002</v>
      </c>
      <c r="K14">
        <v>1.0704</v>
      </c>
      <c r="L14">
        <v>0.7238</v>
      </c>
      <c r="M14">
        <v>0.21110000000000001</v>
      </c>
      <c r="N14">
        <v>45.287199999999999</v>
      </c>
      <c r="O14">
        <v>6.0000000000000001E-3</v>
      </c>
      <c r="P14">
        <v>0.37419999999999998</v>
      </c>
      <c r="Q14">
        <v>17.442299999999999</v>
      </c>
      <c r="R14">
        <v>0.26150000000000001</v>
      </c>
      <c r="S14">
        <v>0.13009999999999999</v>
      </c>
      <c r="T14">
        <v>0.1978</v>
      </c>
      <c r="U14">
        <v>0.46279999999999999</v>
      </c>
      <c r="V14">
        <v>99.305000000000007</v>
      </c>
    </row>
    <row r="15" spans="1:22" x14ac:dyDescent="0.25">
      <c r="A15" t="s">
        <v>22</v>
      </c>
      <c r="B15" t="s">
        <v>27</v>
      </c>
      <c r="C15">
        <v>0.8528</v>
      </c>
      <c r="D15">
        <v>0.65920000000000001</v>
      </c>
      <c r="E15">
        <v>30.2837</v>
      </c>
      <c r="F15">
        <v>0</v>
      </c>
      <c r="G15">
        <v>0.39129999999999998</v>
      </c>
      <c r="H15">
        <v>0</v>
      </c>
      <c r="I15">
        <v>0</v>
      </c>
      <c r="J15">
        <v>0.57509999999999994</v>
      </c>
      <c r="K15">
        <v>1.1439999999999999</v>
      </c>
      <c r="L15">
        <v>0.64300000000000002</v>
      </c>
      <c r="M15">
        <v>9.3299999999999994E-2</v>
      </c>
      <c r="N15">
        <v>44.927599999999998</v>
      </c>
      <c r="O15">
        <v>3.5999999999999999E-3</v>
      </c>
      <c r="P15">
        <v>0.41470000000000001</v>
      </c>
      <c r="Q15">
        <v>16.292100000000001</v>
      </c>
      <c r="R15">
        <v>0.27329999999999999</v>
      </c>
      <c r="S15">
        <v>0.1201</v>
      </c>
      <c r="T15">
        <v>0.13930000000000001</v>
      </c>
      <c r="U15">
        <v>0.57269999999999999</v>
      </c>
      <c r="V15">
        <v>97.388000000000005</v>
      </c>
    </row>
    <row r="16" spans="1:22" x14ac:dyDescent="0.25">
      <c r="A16" t="s">
        <v>22</v>
      </c>
      <c r="B16" t="s">
        <v>28</v>
      </c>
      <c r="C16">
        <v>0.91930000000000001</v>
      </c>
      <c r="D16">
        <v>0.68069999999999997</v>
      </c>
      <c r="E16">
        <v>30.343599999999999</v>
      </c>
      <c r="F16">
        <v>1.5100000000000001E-2</v>
      </c>
      <c r="G16">
        <v>0.36480000000000001</v>
      </c>
      <c r="H16">
        <v>0</v>
      </c>
      <c r="I16">
        <v>0</v>
      </c>
      <c r="J16">
        <v>0.60850000000000004</v>
      </c>
      <c r="K16">
        <v>1.0832999999999999</v>
      </c>
      <c r="L16">
        <v>0.69220000000000004</v>
      </c>
      <c r="M16">
        <v>0.2893</v>
      </c>
      <c r="N16">
        <v>44.878599999999999</v>
      </c>
      <c r="O16">
        <v>0</v>
      </c>
      <c r="P16">
        <v>0.38500000000000001</v>
      </c>
      <c r="Q16">
        <v>17.271999999999998</v>
      </c>
      <c r="R16">
        <v>0.26500000000000001</v>
      </c>
      <c r="S16">
        <v>0.15179999999999999</v>
      </c>
      <c r="T16">
        <v>8.43E-2</v>
      </c>
      <c r="U16">
        <v>0.77539999999999998</v>
      </c>
      <c r="V16">
        <v>98.811000000000007</v>
      </c>
    </row>
    <row r="17" spans="1:22" x14ac:dyDescent="0.25">
      <c r="A17" t="s">
        <v>22</v>
      </c>
      <c r="B17" t="s">
        <v>29</v>
      </c>
      <c r="C17">
        <v>0.99629999999999996</v>
      </c>
      <c r="D17">
        <v>0.60660000000000003</v>
      </c>
      <c r="E17">
        <v>30.630299999999998</v>
      </c>
      <c r="F17">
        <v>0</v>
      </c>
      <c r="G17">
        <v>0.34820000000000001</v>
      </c>
      <c r="H17">
        <v>0</v>
      </c>
      <c r="I17">
        <v>0</v>
      </c>
      <c r="J17">
        <v>0.54159999999999997</v>
      </c>
      <c r="K17">
        <v>1.1686000000000001</v>
      </c>
      <c r="L17">
        <v>0.63009999999999999</v>
      </c>
      <c r="M17">
        <v>0.14230000000000001</v>
      </c>
      <c r="N17">
        <v>45.003100000000003</v>
      </c>
      <c r="O17">
        <v>0</v>
      </c>
      <c r="P17">
        <v>0.41470000000000001</v>
      </c>
      <c r="Q17">
        <v>17.138999999999999</v>
      </c>
      <c r="R17">
        <v>0.2545</v>
      </c>
      <c r="S17">
        <v>0.1134</v>
      </c>
      <c r="T17">
        <v>0.1065</v>
      </c>
      <c r="U17">
        <v>0.68740000000000001</v>
      </c>
      <c r="V17">
        <v>98.784999999999997</v>
      </c>
    </row>
    <row r="18" spans="1:22" x14ac:dyDescent="0.25">
      <c r="A18" t="s">
        <v>22</v>
      </c>
      <c r="B18" t="s">
        <v>30</v>
      </c>
      <c r="C18">
        <v>0.5575</v>
      </c>
      <c r="D18">
        <v>0.64159999999999995</v>
      </c>
      <c r="E18">
        <v>30.5169</v>
      </c>
      <c r="F18">
        <v>0</v>
      </c>
      <c r="G18">
        <v>0.35980000000000001</v>
      </c>
      <c r="H18">
        <v>0</v>
      </c>
      <c r="I18">
        <v>0</v>
      </c>
      <c r="J18">
        <v>0.59689999999999999</v>
      </c>
      <c r="K18">
        <v>1.1414</v>
      </c>
      <c r="L18">
        <v>0.66180000000000005</v>
      </c>
      <c r="M18">
        <v>0.19600000000000001</v>
      </c>
      <c r="N18">
        <v>44.991900000000001</v>
      </c>
      <c r="O18">
        <v>1.1999999999999999E-3</v>
      </c>
      <c r="P18">
        <v>0.37419999999999998</v>
      </c>
      <c r="Q18">
        <v>16.971599999999999</v>
      </c>
      <c r="R18">
        <v>0.29670000000000002</v>
      </c>
      <c r="S18">
        <v>0.1168</v>
      </c>
      <c r="T18">
        <v>0.20130000000000001</v>
      </c>
      <c r="U18">
        <v>0.50919999999999999</v>
      </c>
      <c r="V18">
        <v>98.137</v>
      </c>
    </row>
    <row r="19" spans="1:22" x14ac:dyDescent="0.25">
      <c r="A19" t="s">
        <v>22</v>
      </c>
      <c r="B19" t="s">
        <v>31</v>
      </c>
      <c r="C19">
        <v>0.77629999999999999</v>
      </c>
      <c r="D19">
        <v>0.68479999999999996</v>
      </c>
      <c r="E19">
        <v>30.3565</v>
      </c>
      <c r="F19">
        <v>5.7000000000000002E-3</v>
      </c>
      <c r="G19">
        <v>0.3664</v>
      </c>
      <c r="H19">
        <v>0</v>
      </c>
      <c r="I19">
        <v>0</v>
      </c>
      <c r="J19">
        <v>0.58660000000000001</v>
      </c>
      <c r="K19">
        <v>1.1427</v>
      </c>
      <c r="L19">
        <v>0.69689999999999996</v>
      </c>
      <c r="M19">
        <v>0.21579999999999999</v>
      </c>
      <c r="N19">
        <v>44.828200000000002</v>
      </c>
      <c r="O19">
        <v>8.3999999999999995E-3</v>
      </c>
      <c r="P19">
        <v>0.3458</v>
      </c>
      <c r="Q19">
        <v>16.592600000000001</v>
      </c>
      <c r="R19">
        <v>0.26269999999999999</v>
      </c>
      <c r="S19">
        <v>0.1618</v>
      </c>
      <c r="T19">
        <v>5.5E-2</v>
      </c>
      <c r="U19">
        <v>0.77290000000000003</v>
      </c>
      <c r="V19">
        <v>97.86</v>
      </c>
    </row>
    <row r="20" spans="1:22" x14ac:dyDescent="0.25">
      <c r="A20" t="s">
        <v>22</v>
      </c>
      <c r="B20" t="s">
        <v>32</v>
      </c>
      <c r="C20">
        <v>1.0334000000000001</v>
      </c>
      <c r="D20">
        <v>0.57289999999999996</v>
      </c>
      <c r="E20">
        <v>30.6816</v>
      </c>
      <c r="F20">
        <v>1.9E-3</v>
      </c>
      <c r="G20">
        <v>0.38800000000000001</v>
      </c>
      <c r="H20">
        <v>0</v>
      </c>
      <c r="I20">
        <v>0</v>
      </c>
      <c r="J20">
        <v>0.54549999999999998</v>
      </c>
      <c r="K20">
        <v>1.2215</v>
      </c>
      <c r="L20">
        <v>0.67469999999999997</v>
      </c>
      <c r="M20">
        <v>0.25540000000000002</v>
      </c>
      <c r="N20">
        <v>45.320700000000002</v>
      </c>
      <c r="O20">
        <v>6.0000000000000001E-3</v>
      </c>
      <c r="P20">
        <v>0.30530000000000002</v>
      </c>
      <c r="Q20">
        <v>17.297799999999999</v>
      </c>
      <c r="R20">
        <v>0.2697</v>
      </c>
      <c r="S20">
        <v>0.1384</v>
      </c>
      <c r="T20">
        <v>5.5E-2</v>
      </c>
      <c r="U20">
        <v>0.52500000000000002</v>
      </c>
      <c r="V20">
        <v>99.295000000000002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12" workbookViewId="0">
      <selection activeCell="A18" sqref="A18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1.42578125" customWidth="1"/>
    <col min="6" max="6" width="10.7109375" customWidth="1"/>
    <col min="7" max="7" width="13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22" x14ac:dyDescent="0.25">
      <c r="A1" s="1" t="s">
        <v>33</v>
      </c>
      <c r="B1" s="2"/>
      <c r="C1" s="2"/>
      <c r="D1" s="2"/>
    </row>
    <row r="2" spans="1:2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</row>
    <row r="3" spans="1:22" x14ac:dyDescent="0.25">
      <c r="A3" t="s">
        <v>22</v>
      </c>
      <c r="B3" t="s">
        <v>23</v>
      </c>
      <c r="C3">
        <v>1.1740999999999999</v>
      </c>
      <c r="D3">
        <v>0.66720000000000002</v>
      </c>
      <c r="E3">
        <v>30.801400000000001</v>
      </c>
      <c r="F3">
        <v>3.8E-3</v>
      </c>
      <c r="G3">
        <v>0.34489999999999998</v>
      </c>
      <c r="H3">
        <v>0</v>
      </c>
      <c r="I3">
        <v>0</v>
      </c>
      <c r="J3">
        <v>0.47860000000000003</v>
      </c>
      <c r="K3">
        <v>1.0832999999999999</v>
      </c>
      <c r="L3">
        <v>0.79410000000000003</v>
      </c>
      <c r="M3">
        <v>0.40239999999999998</v>
      </c>
      <c r="N3">
        <v>45.024099999999997</v>
      </c>
      <c r="O3">
        <v>1.1999999999999999E-3</v>
      </c>
      <c r="P3">
        <v>0.3553</v>
      </c>
      <c r="Q3">
        <v>16.649799999999999</v>
      </c>
      <c r="R3">
        <v>0.26150000000000001</v>
      </c>
      <c r="S3">
        <v>0.13339999999999999</v>
      </c>
      <c r="T3">
        <v>9.3600000000000003E-2</v>
      </c>
      <c r="U3">
        <v>0.41520000000000001</v>
      </c>
      <c r="V3">
        <v>98.686999999999998</v>
      </c>
    </row>
    <row r="4" spans="1:22" x14ac:dyDescent="0.25">
      <c r="A4" t="s">
        <v>22</v>
      </c>
      <c r="B4" t="s">
        <v>24</v>
      </c>
      <c r="C4">
        <v>0.92110000000000003</v>
      </c>
      <c r="D4">
        <v>0.73870000000000002</v>
      </c>
      <c r="E4">
        <v>30.525500000000001</v>
      </c>
      <c r="F4">
        <v>1.9E-3</v>
      </c>
      <c r="G4">
        <v>0.3664</v>
      </c>
      <c r="H4">
        <v>0</v>
      </c>
      <c r="I4">
        <v>0</v>
      </c>
      <c r="J4">
        <v>0.54420000000000002</v>
      </c>
      <c r="K4">
        <v>1.0471999999999999</v>
      </c>
      <c r="L4">
        <v>0.86209999999999998</v>
      </c>
      <c r="M4">
        <v>0.25080000000000002</v>
      </c>
      <c r="N4">
        <v>45.218600000000002</v>
      </c>
      <c r="O4">
        <v>1.1999999999999999E-3</v>
      </c>
      <c r="P4">
        <v>0.46329999999999999</v>
      </c>
      <c r="Q4">
        <v>16.874400000000001</v>
      </c>
      <c r="R4">
        <v>0.27789999999999998</v>
      </c>
      <c r="S4">
        <v>0.1318</v>
      </c>
      <c r="T4">
        <v>5.8500000000000003E-2</v>
      </c>
      <c r="U4">
        <v>0.53359999999999996</v>
      </c>
      <c r="V4">
        <v>98.819000000000003</v>
      </c>
    </row>
    <row r="5" spans="1:22" x14ac:dyDescent="0.25">
      <c r="A5" t="s">
        <v>22</v>
      </c>
      <c r="B5" t="s">
        <v>25</v>
      </c>
      <c r="C5">
        <v>0.95699999999999996</v>
      </c>
      <c r="D5">
        <v>0.63219999999999998</v>
      </c>
      <c r="E5">
        <v>30.303000000000001</v>
      </c>
      <c r="F5">
        <v>0</v>
      </c>
      <c r="G5">
        <v>0.3548</v>
      </c>
      <c r="H5">
        <v>0</v>
      </c>
      <c r="I5">
        <v>0</v>
      </c>
      <c r="J5">
        <v>0.64070000000000005</v>
      </c>
      <c r="K5">
        <v>1.1169</v>
      </c>
      <c r="L5">
        <v>0.76249999999999996</v>
      </c>
      <c r="M5">
        <v>0.28460000000000002</v>
      </c>
      <c r="N5">
        <v>45.1402</v>
      </c>
      <c r="O5">
        <v>4.7999999999999996E-3</v>
      </c>
      <c r="P5">
        <v>0.48220000000000002</v>
      </c>
      <c r="Q5">
        <v>17.2349</v>
      </c>
      <c r="R5">
        <v>0.27089999999999997</v>
      </c>
      <c r="S5">
        <v>0.15179999999999999</v>
      </c>
      <c r="T5">
        <v>8.0799999999999997E-2</v>
      </c>
      <c r="U5">
        <v>0.55800000000000005</v>
      </c>
      <c r="V5">
        <v>98.977000000000004</v>
      </c>
    </row>
    <row r="6" spans="1:22" x14ac:dyDescent="0.25">
      <c r="A6" t="s">
        <v>22</v>
      </c>
      <c r="B6" t="s">
        <v>26</v>
      </c>
      <c r="C6">
        <v>0.81279999999999997</v>
      </c>
      <c r="D6">
        <v>0.66990000000000005</v>
      </c>
      <c r="E6">
        <v>30.6859</v>
      </c>
      <c r="F6">
        <v>1.1299999999999999E-2</v>
      </c>
      <c r="G6">
        <v>0.37309999999999999</v>
      </c>
      <c r="H6">
        <v>0</v>
      </c>
      <c r="I6">
        <v>0</v>
      </c>
      <c r="J6">
        <v>0.58150000000000002</v>
      </c>
      <c r="K6">
        <v>1.0704</v>
      </c>
      <c r="L6">
        <v>0.7238</v>
      </c>
      <c r="M6">
        <v>0.21110000000000001</v>
      </c>
      <c r="N6">
        <v>45.287199999999999</v>
      </c>
      <c r="O6">
        <v>6.0000000000000001E-3</v>
      </c>
      <c r="P6">
        <v>0.37419999999999998</v>
      </c>
      <c r="Q6">
        <v>17.442299999999999</v>
      </c>
      <c r="R6">
        <v>0.26150000000000001</v>
      </c>
      <c r="S6">
        <v>0.13009999999999999</v>
      </c>
      <c r="T6">
        <v>0.1978</v>
      </c>
      <c r="U6">
        <v>0.46279999999999999</v>
      </c>
      <c r="V6">
        <v>99.305000000000007</v>
      </c>
    </row>
    <row r="7" spans="1:22" x14ac:dyDescent="0.25">
      <c r="A7" t="s">
        <v>22</v>
      </c>
      <c r="B7" t="s">
        <v>27</v>
      </c>
      <c r="C7">
        <v>0.8528</v>
      </c>
      <c r="D7">
        <v>0.65920000000000001</v>
      </c>
      <c r="E7">
        <v>30.2837</v>
      </c>
      <c r="F7">
        <v>0</v>
      </c>
      <c r="G7">
        <v>0.39129999999999998</v>
      </c>
      <c r="H7">
        <v>0</v>
      </c>
      <c r="I7">
        <v>0</v>
      </c>
      <c r="J7">
        <v>0.57509999999999994</v>
      </c>
      <c r="K7">
        <v>1.1439999999999999</v>
      </c>
      <c r="L7">
        <v>0.64300000000000002</v>
      </c>
      <c r="M7">
        <v>9.3299999999999994E-2</v>
      </c>
      <c r="N7">
        <v>44.927599999999998</v>
      </c>
      <c r="O7">
        <v>3.5999999999999999E-3</v>
      </c>
      <c r="P7">
        <v>0.41470000000000001</v>
      </c>
      <c r="Q7">
        <v>16.292100000000001</v>
      </c>
      <c r="R7">
        <v>0.27329999999999999</v>
      </c>
      <c r="S7">
        <v>0.1201</v>
      </c>
      <c r="T7">
        <v>0.13930000000000001</v>
      </c>
      <c r="U7">
        <v>0.57269999999999999</v>
      </c>
      <c r="V7">
        <v>97.388000000000005</v>
      </c>
    </row>
    <row r="8" spans="1:22" x14ac:dyDescent="0.25">
      <c r="A8" t="s">
        <v>22</v>
      </c>
      <c r="B8" t="s">
        <v>28</v>
      </c>
      <c r="C8">
        <v>0.91930000000000001</v>
      </c>
      <c r="D8">
        <v>0.68069999999999997</v>
      </c>
      <c r="E8">
        <v>30.343599999999999</v>
      </c>
      <c r="F8">
        <v>1.5100000000000001E-2</v>
      </c>
      <c r="G8">
        <v>0.36480000000000001</v>
      </c>
      <c r="H8">
        <v>0</v>
      </c>
      <c r="I8">
        <v>0</v>
      </c>
      <c r="J8">
        <v>0.60850000000000004</v>
      </c>
      <c r="K8">
        <v>1.0832999999999999</v>
      </c>
      <c r="L8">
        <v>0.69220000000000004</v>
      </c>
      <c r="M8">
        <v>0.2893</v>
      </c>
      <c r="N8">
        <v>44.878599999999999</v>
      </c>
      <c r="O8">
        <v>0</v>
      </c>
      <c r="P8">
        <v>0.38500000000000001</v>
      </c>
      <c r="Q8">
        <v>17.271999999999998</v>
      </c>
      <c r="R8">
        <v>0.26500000000000001</v>
      </c>
      <c r="S8">
        <v>0.15179999999999999</v>
      </c>
      <c r="T8">
        <v>8.43E-2</v>
      </c>
      <c r="U8">
        <v>0.77539999999999998</v>
      </c>
      <c r="V8">
        <v>98.811000000000007</v>
      </c>
    </row>
    <row r="9" spans="1:22" x14ac:dyDescent="0.25">
      <c r="A9" t="s">
        <v>22</v>
      </c>
      <c r="B9" t="s">
        <v>29</v>
      </c>
      <c r="C9">
        <v>0.99629999999999996</v>
      </c>
      <c r="D9">
        <v>0.60660000000000003</v>
      </c>
      <c r="E9">
        <v>30.630299999999998</v>
      </c>
      <c r="F9">
        <v>0</v>
      </c>
      <c r="G9">
        <v>0.34820000000000001</v>
      </c>
      <c r="H9">
        <v>0</v>
      </c>
      <c r="I9">
        <v>0</v>
      </c>
      <c r="J9">
        <v>0.54159999999999997</v>
      </c>
      <c r="K9">
        <v>1.1686000000000001</v>
      </c>
      <c r="L9">
        <v>0.63009999999999999</v>
      </c>
      <c r="M9">
        <v>0.14230000000000001</v>
      </c>
      <c r="N9">
        <v>45.003100000000003</v>
      </c>
      <c r="O9">
        <v>0</v>
      </c>
      <c r="P9">
        <v>0.41470000000000001</v>
      </c>
      <c r="Q9">
        <v>17.138999999999999</v>
      </c>
      <c r="R9">
        <v>0.2545</v>
      </c>
      <c r="S9">
        <v>0.1134</v>
      </c>
      <c r="T9">
        <v>0.1065</v>
      </c>
      <c r="U9">
        <v>0.68740000000000001</v>
      </c>
      <c r="V9">
        <v>98.784999999999997</v>
      </c>
    </row>
    <row r="10" spans="1:22" x14ac:dyDescent="0.25">
      <c r="A10" t="s">
        <v>22</v>
      </c>
      <c r="B10" t="s">
        <v>30</v>
      </c>
      <c r="C10">
        <v>0.5575</v>
      </c>
      <c r="D10">
        <v>0.64159999999999995</v>
      </c>
      <c r="E10">
        <v>30.5169</v>
      </c>
      <c r="F10">
        <v>0</v>
      </c>
      <c r="G10">
        <v>0.35980000000000001</v>
      </c>
      <c r="H10">
        <v>0</v>
      </c>
      <c r="I10">
        <v>0</v>
      </c>
      <c r="J10">
        <v>0.59689999999999999</v>
      </c>
      <c r="K10">
        <v>1.1414</v>
      </c>
      <c r="L10">
        <v>0.66180000000000005</v>
      </c>
      <c r="M10">
        <v>0.19600000000000001</v>
      </c>
      <c r="N10">
        <v>44.991900000000001</v>
      </c>
      <c r="O10">
        <v>1.1999999999999999E-3</v>
      </c>
      <c r="P10">
        <v>0.37419999999999998</v>
      </c>
      <c r="Q10">
        <v>16.971599999999999</v>
      </c>
      <c r="R10">
        <v>0.29670000000000002</v>
      </c>
      <c r="S10">
        <v>0.1168</v>
      </c>
      <c r="T10">
        <v>0.20130000000000001</v>
      </c>
      <c r="U10">
        <v>0.50919999999999999</v>
      </c>
      <c r="V10">
        <v>98.137</v>
      </c>
    </row>
    <row r="11" spans="1:22" x14ac:dyDescent="0.25">
      <c r="A11" t="s">
        <v>22</v>
      </c>
      <c r="B11" t="s">
        <v>31</v>
      </c>
      <c r="C11">
        <v>0.77629999999999999</v>
      </c>
      <c r="D11">
        <v>0.68479999999999996</v>
      </c>
      <c r="E11">
        <v>30.3565</v>
      </c>
      <c r="F11">
        <v>5.7000000000000002E-3</v>
      </c>
      <c r="G11">
        <v>0.3664</v>
      </c>
      <c r="H11">
        <v>0</v>
      </c>
      <c r="I11">
        <v>0</v>
      </c>
      <c r="J11">
        <v>0.58660000000000001</v>
      </c>
      <c r="K11">
        <v>1.1427</v>
      </c>
      <c r="L11">
        <v>0.69689999999999996</v>
      </c>
      <c r="M11">
        <v>0.21579999999999999</v>
      </c>
      <c r="N11">
        <v>44.828200000000002</v>
      </c>
      <c r="O11">
        <v>8.3999999999999995E-3</v>
      </c>
      <c r="P11">
        <v>0.3458</v>
      </c>
      <c r="Q11">
        <v>16.592600000000001</v>
      </c>
      <c r="R11">
        <v>0.26269999999999999</v>
      </c>
      <c r="S11">
        <v>0.1618</v>
      </c>
      <c r="T11">
        <v>5.5E-2</v>
      </c>
      <c r="U11">
        <v>0.77290000000000003</v>
      </c>
      <c r="V11">
        <v>97.86</v>
      </c>
    </row>
    <row r="12" spans="1:22" x14ac:dyDescent="0.25">
      <c r="A12" t="s">
        <v>22</v>
      </c>
      <c r="B12" t="s">
        <v>32</v>
      </c>
      <c r="C12">
        <v>1.0334000000000001</v>
      </c>
      <c r="D12">
        <v>0.57289999999999996</v>
      </c>
      <c r="E12">
        <v>30.6816</v>
      </c>
      <c r="F12">
        <v>1.9E-3</v>
      </c>
      <c r="G12">
        <v>0.38800000000000001</v>
      </c>
      <c r="H12">
        <v>0</v>
      </c>
      <c r="I12">
        <v>0</v>
      </c>
      <c r="J12">
        <v>0.54549999999999998</v>
      </c>
      <c r="K12">
        <v>1.2215</v>
      </c>
      <c r="L12">
        <v>0.67469999999999997</v>
      </c>
      <c r="M12">
        <v>0.25540000000000002</v>
      </c>
      <c r="N12">
        <v>45.320700000000002</v>
      </c>
      <c r="O12">
        <v>6.0000000000000001E-3</v>
      </c>
      <c r="P12">
        <v>0.30530000000000002</v>
      </c>
      <c r="Q12">
        <v>17.297799999999999</v>
      </c>
      <c r="R12">
        <v>0.2697</v>
      </c>
      <c r="S12">
        <v>0.1384</v>
      </c>
      <c r="T12">
        <v>5.5E-2</v>
      </c>
      <c r="U12">
        <v>0.52500000000000002</v>
      </c>
      <c r="V12">
        <v>99.295000000000002</v>
      </c>
    </row>
    <row r="13" spans="1:22" x14ac:dyDescent="0.25">
      <c r="A13" s="3"/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R13" t="s">
        <v>17</v>
      </c>
      <c r="S13" t="s">
        <v>18</v>
      </c>
      <c r="T13" t="s">
        <v>19</v>
      </c>
      <c r="U13" t="s">
        <v>20</v>
      </c>
      <c r="V13" t="s">
        <v>21</v>
      </c>
    </row>
    <row r="14" spans="1:22" x14ac:dyDescent="0.25">
      <c r="A14" s="3"/>
      <c r="B14" t="s">
        <v>63</v>
      </c>
      <c r="C14">
        <f>AVERAGE(C3:C12)</f>
        <v>0.90006000000000008</v>
      </c>
      <c r="D14">
        <f t="shared" ref="D14:V14" si="0">AVERAGE(D3:D12)</f>
        <v>0.65538000000000007</v>
      </c>
      <c r="E14">
        <f t="shared" si="0"/>
        <v>30.512840000000001</v>
      </c>
      <c r="F14">
        <f t="shared" si="0"/>
        <v>3.9699999999999996E-3</v>
      </c>
      <c r="G14">
        <f t="shared" si="0"/>
        <v>0.36576999999999998</v>
      </c>
      <c r="H14">
        <f t="shared" si="0"/>
        <v>0</v>
      </c>
      <c r="I14">
        <f t="shared" si="0"/>
        <v>0</v>
      </c>
      <c r="J14">
        <f t="shared" si="0"/>
        <v>0.56991999999999998</v>
      </c>
      <c r="K14">
        <f t="shared" si="0"/>
        <v>1.1219300000000001</v>
      </c>
      <c r="L14">
        <f t="shared" si="0"/>
        <v>0.71411999999999998</v>
      </c>
      <c r="M14">
        <f t="shared" si="0"/>
        <v>0.23409999999999997</v>
      </c>
      <c r="N14">
        <f t="shared" si="0"/>
        <v>45.062019999999997</v>
      </c>
      <c r="O14">
        <f t="shared" si="0"/>
        <v>3.2399999999999998E-3</v>
      </c>
      <c r="P14">
        <f t="shared" si="0"/>
        <v>0.39146999999999993</v>
      </c>
      <c r="Q14">
        <f t="shared" si="0"/>
        <v>16.976649999999999</v>
      </c>
      <c r="R14">
        <f t="shared" si="0"/>
        <v>0.26937</v>
      </c>
      <c r="S14">
        <f t="shared" si="0"/>
        <v>0.13494</v>
      </c>
      <c r="T14">
        <f t="shared" si="0"/>
        <v>0.10721</v>
      </c>
      <c r="U14">
        <f t="shared" si="0"/>
        <v>0.58121999999999996</v>
      </c>
      <c r="V14">
        <f t="shared" si="0"/>
        <v>98.606400000000008</v>
      </c>
    </row>
    <row r="15" spans="1:22" x14ac:dyDescent="0.25">
      <c r="A15" s="3"/>
      <c r="B15" t="s">
        <v>64</v>
      </c>
      <c r="C15">
        <f>STDEV(C3:C12)</f>
        <v>0.16623488870337075</v>
      </c>
      <c r="D15">
        <f t="shared" ref="D15:V15" si="1">STDEV(D3:D12)</f>
        <v>4.5611445931914948E-2</v>
      </c>
      <c r="E15">
        <f t="shared" si="1"/>
        <v>0.18417760872471872</v>
      </c>
      <c r="F15">
        <f t="shared" si="1"/>
        <v>5.2940322796312615E-3</v>
      </c>
      <c r="G15">
        <f t="shared" si="1"/>
        <v>1.5281292121050786E-2</v>
      </c>
      <c r="H15">
        <f t="shared" si="1"/>
        <v>0</v>
      </c>
      <c r="I15">
        <f t="shared" si="1"/>
        <v>0</v>
      </c>
      <c r="J15">
        <f t="shared" si="1"/>
        <v>4.4801433508811356E-2</v>
      </c>
      <c r="K15">
        <f t="shared" si="1"/>
        <v>5.2323354674986652E-2</v>
      </c>
      <c r="L15">
        <f t="shared" si="1"/>
        <v>7.2964950489944141E-2</v>
      </c>
      <c r="M15">
        <f t="shared" si="1"/>
        <v>8.5128752160738633E-2</v>
      </c>
      <c r="N15">
        <f t="shared" si="1"/>
        <v>0.17141908230351091</v>
      </c>
      <c r="O15">
        <f t="shared" si="1"/>
        <v>2.9421080877493275E-3</v>
      </c>
      <c r="P15">
        <f t="shared" si="1"/>
        <v>5.3674327610548592E-2</v>
      </c>
      <c r="Q15">
        <f t="shared" si="1"/>
        <v>0.37023476711105519</v>
      </c>
      <c r="R15">
        <f t="shared" si="1"/>
        <v>1.1767001883799177E-2</v>
      </c>
      <c r="S15">
        <f t="shared" si="1"/>
        <v>1.6161903078261201E-2</v>
      </c>
      <c r="T15">
        <f t="shared" si="1"/>
        <v>5.5097659760747618E-2</v>
      </c>
      <c r="U15">
        <f t="shared" si="1"/>
        <v>0.12406728282132511</v>
      </c>
      <c r="V15">
        <f t="shared" si="1"/>
        <v>0.62244664206839662</v>
      </c>
    </row>
    <row r="16" spans="1:22" x14ac:dyDescent="0.25">
      <c r="A16" s="3"/>
    </row>
    <row r="17" spans="1:14" ht="18" x14ac:dyDescent="0.35">
      <c r="A17" s="4" t="s">
        <v>78</v>
      </c>
      <c r="B17" s="5"/>
      <c r="C17" s="5"/>
      <c r="D17" s="5"/>
      <c r="I17" t="s">
        <v>62</v>
      </c>
    </row>
    <row r="19" spans="1:14" ht="15.75" thickBot="1" x14ac:dyDescent="0.3">
      <c r="A19" s="6" t="s">
        <v>34</v>
      </c>
      <c r="B19" s="6" t="s">
        <v>35</v>
      </c>
      <c r="C19" s="6" t="s">
        <v>36</v>
      </c>
      <c r="D19" s="6" t="s">
        <v>37</v>
      </c>
      <c r="E19" s="6" t="s">
        <v>38</v>
      </c>
      <c r="F19" s="6" t="s">
        <v>39</v>
      </c>
      <c r="G19" s="6" t="s">
        <v>40</v>
      </c>
    </row>
    <row r="20" spans="1:14" ht="15.75" x14ac:dyDescent="0.3">
      <c r="A20" s="26" t="s">
        <v>41</v>
      </c>
      <c r="B20" s="7">
        <f>E14</f>
        <v>30.512840000000001</v>
      </c>
      <c r="C20" s="8">
        <v>60.08</v>
      </c>
      <c r="D20" s="7">
        <f t="shared" ref="D20:D39" si="2">B20/C20</f>
        <v>0.50787017310253002</v>
      </c>
      <c r="E20" s="7">
        <f t="shared" ref="E20:E22" si="3">2*D20</f>
        <v>1.01574034620506</v>
      </c>
      <c r="F20" s="7">
        <f t="shared" ref="F20:F34" si="4">E20*$D$49</f>
        <v>7.8390137816063614</v>
      </c>
      <c r="G20" s="9">
        <f t="shared" ref="G20:G22" si="5">F20/2</f>
        <v>3.9195068908031807</v>
      </c>
      <c r="J20" t="s">
        <v>67</v>
      </c>
      <c r="N20" s="25">
        <f>SUM(G24:G33)</f>
        <v>6.6804169865453327</v>
      </c>
    </row>
    <row r="21" spans="1:14" ht="15.75" x14ac:dyDescent="0.3">
      <c r="A21" s="27" t="s">
        <v>42</v>
      </c>
      <c r="B21" s="10">
        <f>S14</f>
        <v>0.13494</v>
      </c>
      <c r="C21" s="11">
        <v>79.898799999999994</v>
      </c>
      <c r="D21" s="10">
        <f t="shared" si="2"/>
        <v>1.6888864413483057E-3</v>
      </c>
      <c r="E21" s="10">
        <f t="shared" si="3"/>
        <v>3.3777728826966114E-3</v>
      </c>
      <c r="F21" s="7">
        <f t="shared" si="4"/>
        <v>2.6068087457116192E-2</v>
      </c>
      <c r="G21" s="12">
        <f t="shared" si="5"/>
        <v>1.3034043728558096E-2</v>
      </c>
      <c r="J21" t="s">
        <v>65</v>
      </c>
      <c r="N21" s="25">
        <f>SUM(G20,G23)</f>
        <v>3.9201080016957142</v>
      </c>
    </row>
    <row r="22" spans="1:14" ht="15.75" x14ac:dyDescent="0.3">
      <c r="A22" s="13" t="s">
        <v>43</v>
      </c>
      <c r="B22" s="10">
        <f>P14</f>
        <v>0.39146999999999993</v>
      </c>
      <c r="C22" s="11">
        <v>123.22</v>
      </c>
      <c r="D22" s="10">
        <f t="shared" si="2"/>
        <v>3.1770004869339386E-3</v>
      </c>
      <c r="E22" s="13">
        <f t="shared" si="3"/>
        <v>6.3540009738678772E-3</v>
      </c>
      <c r="F22" s="7">
        <f t="shared" si="4"/>
        <v>4.9037238097889783E-2</v>
      </c>
      <c r="G22" s="12">
        <f t="shared" si="5"/>
        <v>2.4518619048944892E-2</v>
      </c>
      <c r="J22" t="s">
        <v>66</v>
      </c>
      <c r="N22" s="25">
        <f>SUM(G21:G22,G36:G37)</f>
        <v>1.043767091505468</v>
      </c>
    </row>
    <row r="23" spans="1:14" ht="15.75" x14ac:dyDescent="0.3">
      <c r="A23" s="27" t="s">
        <v>70</v>
      </c>
      <c r="B23" s="10">
        <f>F14</f>
        <v>3.9699999999999996E-3</v>
      </c>
      <c r="C23" s="11">
        <v>101.94</v>
      </c>
      <c r="D23" s="10">
        <f t="shared" si="2"/>
        <v>3.8944477143417691E-5</v>
      </c>
      <c r="E23" s="10">
        <f>3*D23</f>
        <v>1.1683343143025307E-4</v>
      </c>
      <c r="F23" s="7">
        <f t="shared" si="4"/>
        <v>9.0166633879995529E-4</v>
      </c>
      <c r="G23" s="12">
        <f t="shared" ref="G23:G27" si="6">F23*2/3</f>
        <v>6.0111089253330353E-4</v>
      </c>
      <c r="J23" t="s">
        <v>68</v>
      </c>
      <c r="N23" s="25">
        <f>G39</f>
        <v>0.36562264842912456</v>
      </c>
    </row>
    <row r="24" spans="1:14" ht="15.75" x14ac:dyDescent="0.3">
      <c r="A24" s="13" t="s">
        <v>71</v>
      </c>
      <c r="B24" s="10">
        <f>R14</f>
        <v>0.26937</v>
      </c>
      <c r="C24" s="11">
        <v>325.81819999999999</v>
      </c>
      <c r="D24" s="10">
        <f t="shared" si="2"/>
        <v>8.267493958287168E-4</v>
      </c>
      <c r="E24" s="10">
        <f t="shared" ref="E24:E27" si="7">D24*3</f>
        <v>2.4802481874861503E-3</v>
      </c>
      <c r="F24" s="7">
        <f t="shared" si="4"/>
        <v>1.9141407345045044E-2</v>
      </c>
      <c r="G24" s="12">
        <f t="shared" si="6"/>
        <v>1.2760938230030029E-2</v>
      </c>
    </row>
    <row r="25" spans="1:14" ht="15.75" x14ac:dyDescent="0.3">
      <c r="A25" s="13" t="s">
        <v>44</v>
      </c>
      <c r="B25" s="10">
        <f>L14</f>
        <v>0.71411999999999998</v>
      </c>
      <c r="C25" s="11">
        <v>328.23820000000001</v>
      </c>
      <c r="D25" s="10">
        <f t="shared" si="2"/>
        <v>2.1756151477798744E-3</v>
      </c>
      <c r="E25" s="10">
        <f t="shared" si="7"/>
        <v>6.5268454433396236E-3</v>
      </c>
      <c r="F25" s="7">
        <f t="shared" si="4"/>
        <v>5.0371171699450122E-2</v>
      </c>
      <c r="G25" s="12">
        <f t="shared" si="6"/>
        <v>3.3580781132966746E-2</v>
      </c>
      <c r="J25" t="s">
        <v>69</v>
      </c>
    </row>
    <row r="26" spans="1:14" ht="18.75" x14ac:dyDescent="0.3">
      <c r="A26" s="13" t="s">
        <v>45</v>
      </c>
      <c r="B26" s="10">
        <f>T14</f>
        <v>0.10721</v>
      </c>
      <c r="C26" s="11">
        <v>329.81220000000002</v>
      </c>
      <c r="D26" s="10">
        <f t="shared" si="2"/>
        <v>3.2506377872013222E-4</v>
      </c>
      <c r="E26" s="10">
        <f t="shared" si="7"/>
        <v>9.7519133616039665E-4</v>
      </c>
      <c r="F26" s="7">
        <f t="shared" si="4"/>
        <v>7.5260752931843996E-3</v>
      </c>
      <c r="G26" s="12">
        <f t="shared" si="6"/>
        <v>5.0173835287896E-3</v>
      </c>
      <c r="J26" s="28" t="s">
        <v>77</v>
      </c>
    </row>
    <row r="27" spans="1:14" ht="15.75" x14ac:dyDescent="0.3">
      <c r="A27" s="13" t="s">
        <v>72</v>
      </c>
      <c r="B27" s="10">
        <f>M14</f>
        <v>0.23409999999999997</v>
      </c>
      <c r="C27" s="11">
        <v>336.47820000000002</v>
      </c>
      <c r="D27" s="10">
        <f t="shared" si="2"/>
        <v>6.9573600904902593E-4</v>
      </c>
      <c r="E27" s="10">
        <f t="shared" si="7"/>
        <v>2.0872080271470777E-3</v>
      </c>
      <c r="F27" s="7">
        <f t="shared" si="4"/>
        <v>1.6108105335201718E-2</v>
      </c>
      <c r="G27" s="12">
        <f t="shared" si="6"/>
        <v>1.0738736890134479E-2</v>
      </c>
    </row>
    <row r="28" spans="1:14" x14ac:dyDescent="0.25">
      <c r="A28" s="27" t="s">
        <v>46</v>
      </c>
      <c r="B28" s="10">
        <f>J14</f>
        <v>0.56991999999999998</v>
      </c>
      <c r="C28" s="11">
        <v>71.849999999999994</v>
      </c>
      <c r="D28" s="10">
        <f t="shared" si="2"/>
        <v>7.9320807237299937E-3</v>
      </c>
      <c r="E28" s="10">
        <f t="shared" ref="E28:E35" si="8">D28*1</f>
        <v>7.9320807237299937E-3</v>
      </c>
      <c r="F28" s="7">
        <f t="shared" si="4"/>
        <v>6.1216127076614717E-2</v>
      </c>
      <c r="G28" s="12">
        <f t="shared" ref="G28:G31" si="9">F28</f>
        <v>6.1216127076614717E-2</v>
      </c>
    </row>
    <row r="29" spans="1:14" x14ac:dyDescent="0.25">
      <c r="A29" s="27" t="s">
        <v>47</v>
      </c>
      <c r="B29" s="10">
        <f>K14</f>
        <v>1.1219300000000001</v>
      </c>
      <c r="C29" s="11">
        <v>70.94</v>
      </c>
      <c r="D29" s="10">
        <f t="shared" si="2"/>
        <v>1.5815195940231182E-2</v>
      </c>
      <c r="E29" s="10">
        <f t="shared" si="8"/>
        <v>1.5815195940231182E-2</v>
      </c>
      <c r="F29" s="7">
        <f t="shared" si="4"/>
        <v>0.12205436103573732</v>
      </c>
      <c r="G29" s="12">
        <f t="shared" si="9"/>
        <v>0.12205436103573732</v>
      </c>
    </row>
    <row r="30" spans="1:14" x14ac:dyDescent="0.25">
      <c r="A30" s="27" t="s">
        <v>48</v>
      </c>
      <c r="B30" s="10">
        <f>G14</f>
        <v>0.36576999999999998</v>
      </c>
      <c r="C30" s="14">
        <v>40.311399999999999</v>
      </c>
      <c r="D30" s="10">
        <f t="shared" si="2"/>
        <v>9.0736119311162593E-3</v>
      </c>
      <c r="E30" s="10">
        <f t="shared" si="8"/>
        <v>9.0736119311162593E-3</v>
      </c>
      <c r="F30" s="7">
        <f t="shared" si="4"/>
        <v>7.0025936493231258E-2</v>
      </c>
      <c r="G30" s="12">
        <f t="shared" si="9"/>
        <v>7.0025936493231258E-2</v>
      </c>
    </row>
    <row r="31" spans="1:14" x14ac:dyDescent="0.25">
      <c r="A31" s="27" t="s">
        <v>49</v>
      </c>
      <c r="B31" s="10">
        <f>N14</f>
        <v>45.062019999999997</v>
      </c>
      <c r="C31" s="14">
        <v>56.08</v>
      </c>
      <c r="D31" s="10">
        <f t="shared" si="2"/>
        <v>0.80353102710413693</v>
      </c>
      <c r="E31" s="10">
        <f t="shared" si="8"/>
        <v>0.80353102710413693</v>
      </c>
      <c r="F31" s="7">
        <f t="shared" si="4"/>
        <v>6.2012804935347221</v>
      </c>
      <c r="G31" s="12">
        <f t="shared" si="9"/>
        <v>6.2012804935347221</v>
      </c>
    </row>
    <row r="32" spans="1:14" ht="15.75" x14ac:dyDescent="0.3">
      <c r="A32" s="27" t="s">
        <v>73</v>
      </c>
      <c r="B32" s="10">
        <f>D14</f>
        <v>0.65538000000000007</v>
      </c>
      <c r="C32" s="14">
        <v>61.98</v>
      </c>
      <c r="D32" s="10">
        <f t="shared" si="2"/>
        <v>1.0574056147144241E-2</v>
      </c>
      <c r="E32" s="10">
        <f t="shared" si="8"/>
        <v>1.0574056147144241E-2</v>
      </c>
      <c r="F32" s="7">
        <f t="shared" si="4"/>
        <v>8.1605670361162466E-2</v>
      </c>
      <c r="G32" s="12">
        <f t="shared" ref="G32:G34" si="10">2*F32</f>
        <v>0.16321134072232493</v>
      </c>
    </row>
    <row r="33" spans="1:7" ht="15.75" x14ac:dyDescent="0.3">
      <c r="A33" s="27" t="s">
        <v>74</v>
      </c>
      <c r="B33" s="10">
        <f>O14</f>
        <v>3.2399999999999998E-3</v>
      </c>
      <c r="C33" s="14">
        <v>94.2</v>
      </c>
      <c r="D33" s="10">
        <f t="shared" si="2"/>
        <v>3.4394904458598724E-5</v>
      </c>
      <c r="E33" s="10">
        <f t="shared" si="8"/>
        <v>3.4394904458598724E-5</v>
      </c>
      <c r="F33" s="7">
        <f t="shared" si="4"/>
        <v>2.6544395039079951E-4</v>
      </c>
      <c r="G33" s="12">
        <f t="shared" si="10"/>
        <v>5.3088790078159901E-4</v>
      </c>
    </row>
    <row r="34" spans="1:7" ht="15.75" x14ac:dyDescent="0.3">
      <c r="A34" s="27" t="s">
        <v>75</v>
      </c>
      <c r="B34" s="10">
        <v>0.6</v>
      </c>
      <c r="C34" s="14">
        <v>18.015000000000001</v>
      </c>
      <c r="D34" s="10">
        <f t="shared" si="2"/>
        <v>3.330557868442964E-2</v>
      </c>
      <c r="E34" s="10">
        <f t="shared" si="8"/>
        <v>3.330557868442964E-2</v>
      </c>
      <c r="F34" s="7">
        <f t="shared" si="4"/>
        <v>0.25703703834061448</v>
      </c>
      <c r="G34" s="12">
        <f t="shared" si="10"/>
        <v>0.51407407668122895</v>
      </c>
    </row>
    <row r="35" spans="1:7" ht="15.75" x14ac:dyDescent="0.3">
      <c r="A35" s="13" t="s">
        <v>76</v>
      </c>
      <c r="B35" s="10">
        <v>0</v>
      </c>
      <c r="C35" s="14"/>
      <c r="D35" s="10"/>
      <c r="E35" s="10">
        <f t="shared" si="8"/>
        <v>0</v>
      </c>
      <c r="F35" s="10"/>
      <c r="G35" s="12"/>
    </row>
    <row r="36" spans="1:7" ht="15.75" x14ac:dyDescent="0.3">
      <c r="A36" s="13" t="s">
        <v>50</v>
      </c>
      <c r="B36" s="10">
        <f>Q14</f>
        <v>16.976649999999999</v>
      </c>
      <c r="C36" s="14">
        <v>265.77999999999997</v>
      </c>
      <c r="D36" s="10">
        <f t="shared" si="2"/>
        <v>6.3874821280758526E-2</v>
      </c>
      <c r="E36" s="10">
        <f>D36*5</f>
        <v>0.3193741064037926</v>
      </c>
      <c r="F36" s="7">
        <f>E36*$D$49</f>
        <v>2.4647815073421513</v>
      </c>
      <c r="G36" s="12">
        <f>F36*2/5</f>
        <v>0.98591260293686056</v>
      </c>
    </row>
    <row r="37" spans="1:7" ht="15.75" x14ac:dyDescent="0.3">
      <c r="A37" s="13" t="s">
        <v>51</v>
      </c>
      <c r="B37" s="10">
        <f>U14</f>
        <v>0.58121999999999996</v>
      </c>
      <c r="C37" s="11">
        <v>441.89</v>
      </c>
      <c r="D37" s="10">
        <f t="shared" si="2"/>
        <v>1.3153047138428115E-3</v>
      </c>
      <c r="E37" s="10">
        <f>5*D37</f>
        <v>6.5765235692140569E-3</v>
      </c>
      <c r="F37" s="7">
        <f>E37*$D$49</f>
        <v>5.0754564477761048E-2</v>
      </c>
      <c r="G37" s="12">
        <f>F37*2/5</f>
        <v>2.0301825791104421E-2</v>
      </c>
    </row>
    <row r="38" spans="1:7" x14ac:dyDescent="0.25">
      <c r="A38" s="10" t="s">
        <v>52</v>
      </c>
      <c r="B38" s="10">
        <v>0</v>
      </c>
      <c r="C38" s="14">
        <v>35.453000000000003</v>
      </c>
      <c r="D38" s="10">
        <f t="shared" si="2"/>
        <v>0</v>
      </c>
      <c r="E38" s="10">
        <f>D38*1</f>
        <v>0</v>
      </c>
      <c r="F38" s="7">
        <f>E38*$D$49</f>
        <v>0</v>
      </c>
      <c r="G38" s="12">
        <f>F38</f>
        <v>0</v>
      </c>
    </row>
    <row r="39" spans="1:7" x14ac:dyDescent="0.25">
      <c r="A39" s="10" t="s">
        <v>53</v>
      </c>
      <c r="B39" s="10">
        <f>C14</f>
        <v>0.90006000000000008</v>
      </c>
      <c r="C39" s="14">
        <v>18.998403</v>
      </c>
      <c r="D39" s="10">
        <f t="shared" si="2"/>
        <v>4.7375560987941989E-2</v>
      </c>
      <c r="E39" s="10">
        <f>D39*1</f>
        <v>4.7375560987941989E-2</v>
      </c>
      <c r="F39" s="7">
        <f>E39*$D$49</f>
        <v>0.36562264842912456</v>
      </c>
      <c r="G39" s="12">
        <f>F39</f>
        <v>0.36562264842912456</v>
      </c>
    </row>
    <row r="40" spans="1:7" x14ac:dyDescent="0.25">
      <c r="A40" s="15" t="s">
        <v>54</v>
      </c>
      <c r="B40" s="16">
        <f>SUM(B20:B39)</f>
        <v>99.204209999999989</v>
      </c>
      <c r="E40">
        <f>SUM(E20:E39)</f>
        <v>2.291250582883384</v>
      </c>
    </row>
    <row r="41" spans="1:7" x14ac:dyDescent="0.25">
      <c r="A41" s="17" t="s">
        <v>55</v>
      </c>
      <c r="B41" s="18">
        <f>($B39*15.9995)/(2*18.998403)+(B38*15.9994)/(2*35.453)</f>
        <v>0.37899264401328892</v>
      </c>
      <c r="E41">
        <f>0.5*(E38+E39)</f>
        <v>2.3687780493970995E-2</v>
      </c>
    </row>
    <row r="42" spans="1:7" x14ac:dyDescent="0.25">
      <c r="B42" s="18">
        <f>B40-B41</f>
        <v>98.825217355986695</v>
      </c>
      <c r="E42">
        <f>E40-E41</f>
        <v>2.267562802389413</v>
      </c>
    </row>
    <row r="44" spans="1:7" x14ac:dyDescent="0.25">
      <c r="E44" s="19" t="s">
        <v>56</v>
      </c>
      <c r="F44" s="20"/>
      <c r="G44" s="21">
        <v>17.5</v>
      </c>
    </row>
    <row r="48" spans="1:7" x14ac:dyDescent="0.25">
      <c r="C48" s="22" t="s">
        <v>57</v>
      </c>
      <c r="D48" s="22"/>
      <c r="E48" s="22"/>
      <c r="F48" s="22"/>
    </row>
    <row r="49" spans="1:6" x14ac:dyDescent="0.25">
      <c r="C49" s="23" t="s">
        <v>58</v>
      </c>
      <c r="D49" s="22">
        <f>G44/E42</f>
        <v>7.7175370761769493</v>
      </c>
      <c r="E49" s="22"/>
      <c r="F49" s="22"/>
    </row>
    <row r="50" spans="1:6" x14ac:dyDescent="0.25">
      <c r="C50" s="22"/>
      <c r="D50" s="22"/>
      <c r="E50" s="22"/>
      <c r="F50" s="22"/>
    </row>
    <row r="51" spans="1:6" x14ac:dyDescent="0.25">
      <c r="C51" s="22" t="s">
        <v>59</v>
      </c>
      <c r="D51" s="22"/>
      <c r="E51" s="22"/>
      <c r="F51" s="22"/>
    </row>
    <row r="53" spans="1:6" x14ac:dyDescent="0.25">
      <c r="A53" s="24" t="s">
        <v>60</v>
      </c>
      <c r="B53" s="24"/>
      <c r="C53" s="24"/>
      <c r="D53" s="24"/>
      <c r="E53" s="24"/>
      <c r="F53" s="24"/>
    </row>
    <row r="55" spans="1:6" x14ac:dyDescent="0.25">
      <c r="A55" t="s">
        <v>61</v>
      </c>
    </row>
  </sheetData>
  <sortState ref="O27:P36">
    <sortCondition descending="1" ref="O2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R070150y_ox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Shaunnamm</cp:lastModifiedBy>
  <dcterms:created xsi:type="dcterms:W3CDTF">2012-09-17T16:03:00Z</dcterms:created>
  <dcterms:modified xsi:type="dcterms:W3CDTF">2012-09-24T16:26:11Z</dcterms:modified>
</cp:coreProperties>
</file>