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croprobe\Data\10_6_12_SX100\Data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6" i="1" l="1"/>
  <c r="B33" i="1"/>
  <c r="B32" i="1"/>
  <c r="B31" i="1"/>
  <c r="F24" i="1"/>
  <c r="D32" i="1"/>
  <c r="E32" i="1" s="1"/>
  <c r="E24" i="1"/>
  <c r="G24" i="1"/>
  <c r="H24" i="1"/>
  <c r="E25" i="1"/>
  <c r="F25" i="1"/>
  <c r="G25" i="1"/>
  <c r="G26" i="1" s="1"/>
  <c r="H25" i="1"/>
  <c r="D25" i="1"/>
  <c r="D24" i="1"/>
  <c r="H26" i="1" l="1"/>
  <c r="E26" i="1"/>
  <c r="F26" i="1"/>
  <c r="D26" i="1"/>
  <c r="B37" i="1" l="1"/>
  <c r="D36" i="1"/>
  <c r="E36" i="1" s="1"/>
  <c r="E35" i="1"/>
  <c r="D34" i="1"/>
  <c r="D33" i="1"/>
  <c r="E33" i="1" s="1"/>
  <c r="D31" i="1"/>
  <c r="E31" i="1" s="1"/>
  <c r="E34" i="1" l="1"/>
  <c r="E37" i="1" s="1"/>
  <c r="D44" i="1" s="1"/>
  <c r="F32" i="1" l="1"/>
  <c r="G32" i="1" s="1"/>
  <c r="F36" i="1"/>
  <c r="G36" i="1" s="1"/>
  <c r="J32" i="1" s="1"/>
  <c r="F31" i="1"/>
  <c r="G31" i="1" s="1"/>
  <c r="J34" i="1" s="1"/>
  <c r="F34" i="1"/>
  <c r="G34" i="1" s="1"/>
  <c r="J35" i="1" s="1"/>
  <c r="F33" i="1"/>
  <c r="G33" i="1" s="1"/>
  <c r="J33" i="1" s="1"/>
</calcChain>
</file>

<file path=xl/sharedStrings.xml><?xml version="1.0" encoding="utf-8"?>
<sst xmlns="http://schemas.openxmlformats.org/spreadsheetml/2006/main" count="134" uniqueCount="60">
  <si>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</si>
  <si>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</si>
  <si>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</si>
  <si>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</si>
  <si>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</si>
  <si>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</si>
  <si>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</si>
  <si>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</si>
  <si>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UO</t>
    </r>
    <r>
      <rPr>
        <vertAlign val="subscript"/>
        <sz val="10"/>
        <rFont val="Arial"/>
        <family val="2"/>
      </rPr>
      <t>3</t>
    </r>
  </si>
  <si>
    <t>MgO</t>
  </si>
  <si>
    <t>Total:</t>
  </si>
  <si>
    <t>Enter Oxygens in formula:</t>
  </si>
  <si>
    <t>Oxygen Factor Calculation:</t>
  </si>
  <si>
    <t>F=</t>
  </si>
  <si>
    <t>F is factor for anion proportion calculation</t>
  </si>
  <si>
    <r>
      <t>V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</si>
  <si>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</si>
  <si>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</si>
  <si>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</si>
  <si>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DataSet/Point</t>
  </si>
  <si>
    <t>Point#</t>
  </si>
  <si>
    <t>Comment</t>
  </si>
  <si>
    <t>Total</t>
  </si>
  <si>
    <t>P2O5</t>
  </si>
  <si>
    <t>V2O3</t>
  </si>
  <si>
    <t>UO2</t>
  </si>
  <si>
    <t xml:space="preserve">1 / 1 . </t>
  </si>
  <si>
    <t xml:space="preserve"> Saleeite R070618 Light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</si>
  <si>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</si>
  <si>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</si>
  <si>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</si>
  <si>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</si>
  <si>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</si>
  <si>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</si>
  <si>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</si>
  <si>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</si>
  <si>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</si>
  <si>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</si>
  <si>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</si>
  <si>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</si>
  <si>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</si>
  <si>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</si>
  <si>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</si>
  <si>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 Saleeite R070618 Dark</t>
  </si>
  <si>
    <t xml:space="preserve">17 / 1 . </t>
  </si>
  <si>
    <t xml:space="preserve">18 / 1 . </t>
  </si>
  <si>
    <t xml:space="preserve">19 / 1 . </t>
  </si>
  <si>
    <t xml:space="preserve">20 / 1 . </t>
  </si>
  <si>
    <t>Average</t>
  </si>
  <si>
    <t>Std Dev</t>
  </si>
  <si>
    <t>Sample Description: Saleeite R070618</t>
  </si>
  <si>
    <r>
      <t>Mg(UO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·10H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</si>
  <si>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UO2 (O to E)</t>
  </si>
  <si>
    <t>UO3 (E to O</t>
  </si>
  <si>
    <t>UO3</t>
  </si>
  <si>
    <t xml:space="preserve">P = </t>
  </si>
  <si>
    <t xml:space="preserve">Mg = </t>
  </si>
  <si>
    <t xml:space="preserve">U = </t>
  </si>
  <si>
    <t xml:space="preserve">H2O = </t>
  </si>
  <si>
    <r>
      <t>Mg</t>
    </r>
    <r>
      <rPr>
        <vertAlign val="subscript"/>
        <sz val="11"/>
        <color rgb="FF000000"/>
        <rFont val="Calibri"/>
        <family val="2"/>
        <scheme val="minor"/>
      </rPr>
      <t>1.00</t>
    </r>
    <r>
      <rPr>
        <sz val="11"/>
        <color rgb="FF000000"/>
        <rFont val="Calibri"/>
        <family val="2"/>
        <scheme val="minor"/>
      </rPr>
      <t>(UO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1.96</t>
    </r>
    <r>
      <rPr>
        <sz val="11"/>
        <color rgb="FF000000"/>
        <rFont val="Calibri"/>
        <family val="2"/>
        <scheme val="minor"/>
      </rPr>
      <t>(PO</t>
    </r>
    <r>
      <rPr>
        <vertAlign val="sub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2.04</t>
    </r>
    <r>
      <rPr>
        <sz val="11"/>
        <color rgb="FF000000"/>
        <rFont val="Calibri"/>
        <family val="2"/>
        <scheme val="minor"/>
      </rPr>
      <t>·5.01H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</si>
</sst>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2" borderId="0" xfId="1" applyFont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5" workbookViewId="0">
      <selection activeCell="I39" sqref="I39"/>
    </sheetView>
  </sheetViews>
  <sheetFormatPr defaultRowHeight="15" x14ac:dyDescent="0.25"/>
  <cols>
    <col min="3" max="3" width="21.28515625" customWidth="1"/>
    <col min="10" max="10" width="7.85546875" customWidth="1"/>
  </cols>
  <sheetData>
    <row r="1" spans="1:8" x14ac:dyDescent="0.25">
      <c r="A1" s="6" t="s">
        <v>0</v>
      </c>
      <c r="B1" s="7"/>
      <c r="C1" s="7"/>
      <c r="D1" s="7"/>
      <c r="E1" s="1"/>
      <c r="F1" s="1"/>
      <c r="G1" s="1"/>
    </row>
    <row r="2" spans="1:8" x14ac:dyDescent="0.25">
      <c r="A2" t="s">
        <v>19</v>
      </c>
      <c r="B2" t="s">
        <v>20</v>
      </c>
      <c r="C2" t="s">
        <v>21</v>
      </c>
      <c r="D2" t="s">
        <v>23</v>
      </c>
      <c r="E2" t="s">
        <v>24</v>
      </c>
      <c r="F2" t="s">
        <v>25</v>
      </c>
      <c r="G2" t="s">
        <v>9</v>
      </c>
      <c r="H2" t="s">
        <v>22</v>
      </c>
    </row>
    <row r="3" spans="1:8" x14ac:dyDescent="0.25">
      <c r="A3" t="s">
        <v>26</v>
      </c>
      <c r="B3">
        <v>1</v>
      </c>
      <c r="C3" t="s">
        <v>27</v>
      </c>
      <c r="D3">
        <v>17.997630000000001</v>
      </c>
      <c r="E3">
        <v>8.7103E-2</v>
      </c>
      <c r="F3">
        <v>65.607830000000007</v>
      </c>
      <c r="G3">
        <v>4.921856</v>
      </c>
      <c r="H3">
        <v>88.614429999999999</v>
      </c>
    </row>
    <row r="4" spans="1:8" x14ac:dyDescent="0.25">
      <c r="A4" t="s">
        <v>28</v>
      </c>
      <c r="B4">
        <v>2</v>
      </c>
      <c r="C4" t="s">
        <v>27</v>
      </c>
      <c r="D4">
        <v>18.16451</v>
      </c>
      <c r="E4">
        <v>6.368E-2</v>
      </c>
      <c r="F4">
        <v>63.660080000000001</v>
      </c>
      <c r="G4">
        <v>5.2793650000000003</v>
      </c>
      <c r="H4">
        <v>87.167630000000003</v>
      </c>
    </row>
    <row r="5" spans="1:8" x14ac:dyDescent="0.25">
      <c r="A5" t="s">
        <v>29</v>
      </c>
      <c r="B5">
        <v>3</v>
      </c>
      <c r="C5" t="s">
        <v>27</v>
      </c>
      <c r="D5">
        <v>18.106529999999999</v>
      </c>
      <c r="E5">
        <v>1.6419E-2</v>
      </c>
      <c r="F5">
        <v>63.818480000000001</v>
      </c>
      <c r="G5">
        <v>4.9545630000000003</v>
      </c>
      <c r="H5">
        <v>86.895989999999998</v>
      </c>
    </row>
    <row r="6" spans="1:8" x14ac:dyDescent="0.25">
      <c r="A6" t="s">
        <v>30</v>
      </c>
      <c r="B6">
        <v>4</v>
      </c>
      <c r="C6" t="s">
        <v>27</v>
      </c>
      <c r="D6">
        <v>17.412579999999998</v>
      </c>
      <c r="E6">
        <v>3.8060999999999998E-2</v>
      </c>
      <c r="F6">
        <v>62.238300000000002</v>
      </c>
      <c r="G6">
        <v>4.7840720000000001</v>
      </c>
      <c r="H6">
        <v>84.473010000000002</v>
      </c>
    </row>
    <row r="7" spans="1:8" x14ac:dyDescent="0.25">
      <c r="A7" t="s">
        <v>31</v>
      </c>
      <c r="B7">
        <v>5</v>
      </c>
      <c r="C7" t="s">
        <v>27</v>
      </c>
      <c r="D7">
        <v>17.166360000000001</v>
      </c>
      <c r="E7">
        <v>3.9605000000000001E-2</v>
      </c>
      <c r="F7">
        <v>63.852550000000001</v>
      </c>
      <c r="G7">
        <v>4.5185810000000002</v>
      </c>
      <c r="H7">
        <v>85.577100000000002</v>
      </c>
    </row>
    <row r="8" spans="1:8" x14ac:dyDescent="0.25">
      <c r="A8" t="s">
        <v>32</v>
      </c>
      <c r="B8">
        <v>6</v>
      </c>
      <c r="C8" t="s">
        <v>27</v>
      </c>
      <c r="D8">
        <v>17.230440000000002</v>
      </c>
      <c r="E8">
        <v>4.5766000000000001E-2</v>
      </c>
      <c r="F8">
        <v>63.82405</v>
      </c>
      <c r="G8">
        <v>4.3792330000000002</v>
      </c>
      <c r="H8">
        <v>85.479479999999995</v>
      </c>
    </row>
    <row r="9" spans="1:8" x14ac:dyDescent="0.25">
      <c r="A9" t="s">
        <v>33</v>
      </c>
      <c r="B9">
        <v>7</v>
      </c>
      <c r="C9" t="s">
        <v>27</v>
      </c>
      <c r="D9">
        <v>18.194690000000001</v>
      </c>
      <c r="E9">
        <v>1.5401E-2</v>
      </c>
      <c r="F9">
        <v>65.35539</v>
      </c>
      <c r="G9">
        <v>4.7512040000000004</v>
      </c>
      <c r="H9">
        <v>88.316689999999994</v>
      </c>
    </row>
    <row r="10" spans="1:8" x14ac:dyDescent="0.25">
      <c r="A10" t="s">
        <v>34</v>
      </c>
      <c r="B10">
        <v>8</v>
      </c>
      <c r="C10" t="s">
        <v>27</v>
      </c>
      <c r="D10">
        <v>17.68225</v>
      </c>
      <c r="E10">
        <v>5.5899999999999998E-2</v>
      </c>
      <c r="F10">
        <v>66.560749999999999</v>
      </c>
      <c r="G10">
        <v>4.9646420000000004</v>
      </c>
      <c r="H10">
        <v>89.263540000000006</v>
      </c>
    </row>
    <row r="11" spans="1:8" x14ac:dyDescent="0.25">
      <c r="A11" t="s">
        <v>35</v>
      </c>
      <c r="B11">
        <v>9</v>
      </c>
      <c r="C11" t="s">
        <v>27</v>
      </c>
      <c r="D11">
        <v>16.757069999999999</v>
      </c>
      <c r="E11">
        <v>2.4222E-2</v>
      </c>
      <c r="F11">
        <v>64.008369999999999</v>
      </c>
      <c r="G11">
        <v>4.4758110000000002</v>
      </c>
      <c r="H11">
        <v>85.265469999999993</v>
      </c>
    </row>
    <row r="12" spans="1:8" x14ac:dyDescent="0.25">
      <c r="A12" t="s">
        <v>36</v>
      </c>
      <c r="B12">
        <v>10</v>
      </c>
      <c r="C12" t="s">
        <v>27</v>
      </c>
      <c r="D12">
        <v>17.292809999999999</v>
      </c>
      <c r="E12">
        <v>2.8154999999999999E-2</v>
      </c>
      <c r="F12">
        <v>63.826729999999998</v>
      </c>
      <c r="G12">
        <v>4.6719559999999998</v>
      </c>
      <c r="H12">
        <v>85.819640000000007</v>
      </c>
    </row>
    <row r="13" spans="1:8" x14ac:dyDescent="0.25">
      <c r="A13" t="s">
        <v>37</v>
      </c>
      <c r="B13">
        <v>11</v>
      </c>
      <c r="C13" t="s">
        <v>27</v>
      </c>
      <c r="D13">
        <v>17.481369999999998</v>
      </c>
      <c r="E13">
        <v>2.8320999999999999E-2</v>
      </c>
      <c r="F13">
        <v>65.969070000000002</v>
      </c>
      <c r="G13">
        <v>5.0099479999999996</v>
      </c>
      <c r="H13">
        <v>88.488720000000001</v>
      </c>
    </row>
    <row r="14" spans="1:8" x14ac:dyDescent="0.25">
      <c r="A14" t="s">
        <v>38</v>
      </c>
      <c r="B14">
        <v>12</v>
      </c>
      <c r="C14" t="s">
        <v>27</v>
      </c>
      <c r="D14">
        <v>16.719439999999999</v>
      </c>
      <c r="E14">
        <v>2.5967E-2</v>
      </c>
      <c r="F14">
        <v>60.407629999999997</v>
      </c>
      <c r="G14">
        <v>4.7345300000000003</v>
      </c>
      <c r="H14">
        <v>81.887569999999997</v>
      </c>
    </row>
    <row r="15" spans="1:8" x14ac:dyDescent="0.25">
      <c r="A15" t="s">
        <v>39</v>
      </c>
      <c r="B15">
        <v>13</v>
      </c>
      <c r="C15" t="s">
        <v>27</v>
      </c>
      <c r="D15">
        <v>17.12623</v>
      </c>
      <c r="E15">
        <v>3.9599000000000002E-2</v>
      </c>
      <c r="F15">
        <v>61.62547</v>
      </c>
      <c r="G15">
        <v>4.8156850000000002</v>
      </c>
      <c r="H15">
        <v>83.606989999999996</v>
      </c>
    </row>
    <row r="16" spans="1:8" x14ac:dyDescent="0.25">
      <c r="A16" t="s">
        <v>40</v>
      </c>
      <c r="B16">
        <v>14</v>
      </c>
      <c r="C16" t="s">
        <v>27</v>
      </c>
      <c r="D16">
        <v>17.075769999999999</v>
      </c>
      <c r="E16">
        <v>4.4894000000000003E-2</v>
      </c>
      <c r="F16">
        <v>62.94641</v>
      </c>
      <c r="G16">
        <v>4.8870399999999998</v>
      </c>
      <c r="H16">
        <v>84.95411</v>
      </c>
    </row>
    <row r="17" spans="1:11" x14ac:dyDescent="0.25">
      <c r="A17" t="s">
        <v>41</v>
      </c>
      <c r="B17">
        <v>15</v>
      </c>
      <c r="C17" t="s">
        <v>27</v>
      </c>
      <c r="D17">
        <v>17.429819999999999</v>
      </c>
      <c r="E17">
        <v>1.4286E-2</v>
      </c>
      <c r="F17">
        <v>62.54034</v>
      </c>
      <c r="G17">
        <v>5.1397279999999999</v>
      </c>
      <c r="H17">
        <v>85.124179999999996</v>
      </c>
    </row>
    <row r="18" spans="1:11" x14ac:dyDescent="0.25">
      <c r="A18" t="s">
        <v>42</v>
      </c>
      <c r="B18">
        <v>16</v>
      </c>
      <c r="C18" t="s">
        <v>43</v>
      </c>
      <c r="D18">
        <v>16.021180000000001</v>
      </c>
      <c r="E18">
        <v>5.28E-2</v>
      </c>
      <c r="F18">
        <v>60.264299999999999</v>
      </c>
      <c r="G18">
        <v>4.7107289999999997</v>
      </c>
      <c r="H18">
        <v>81.049000000000007</v>
      </c>
    </row>
    <row r="19" spans="1:11" x14ac:dyDescent="0.25">
      <c r="A19" t="s">
        <v>44</v>
      </c>
      <c r="B19">
        <v>17</v>
      </c>
      <c r="C19" t="s">
        <v>43</v>
      </c>
      <c r="D19">
        <v>16.033829999999998</v>
      </c>
      <c r="E19">
        <v>4.9062000000000001E-2</v>
      </c>
      <c r="F19">
        <v>59.756489999999999</v>
      </c>
      <c r="G19">
        <v>4.4913959999999999</v>
      </c>
      <c r="H19">
        <v>80.330780000000004</v>
      </c>
    </row>
    <row r="20" spans="1:11" x14ac:dyDescent="0.25">
      <c r="A20" t="s">
        <v>45</v>
      </c>
      <c r="B20">
        <v>18</v>
      </c>
      <c r="C20" t="s">
        <v>43</v>
      </c>
      <c r="D20">
        <v>16.138940000000002</v>
      </c>
      <c r="E20">
        <v>5.7193000000000001E-2</v>
      </c>
      <c r="F20">
        <v>57.564959999999999</v>
      </c>
      <c r="G20">
        <v>4.8711960000000003</v>
      </c>
      <c r="H20">
        <v>78.632289999999998</v>
      </c>
    </row>
    <row r="21" spans="1:11" x14ac:dyDescent="0.25">
      <c r="A21" t="s">
        <v>46</v>
      </c>
      <c r="B21">
        <v>19</v>
      </c>
      <c r="C21" t="s">
        <v>43</v>
      </c>
      <c r="D21">
        <v>17.049219999999998</v>
      </c>
      <c r="E21">
        <v>5.6100999999999998E-2</v>
      </c>
      <c r="F21">
        <v>59.25056</v>
      </c>
      <c r="G21">
        <v>4.4890040000000004</v>
      </c>
      <c r="H21">
        <v>80.844890000000007</v>
      </c>
    </row>
    <row r="22" spans="1:11" x14ac:dyDescent="0.25">
      <c r="A22" t="s">
        <v>47</v>
      </c>
      <c r="B22">
        <v>20</v>
      </c>
      <c r="C22" t="s">
        <v>43</v>
      </c>
      <c r="D22">
        <v>16.501239999999999</v>
      </c>
      <c r="E22">
        <v>2.5087000000000002E-2</v>
      </c>
      <c r="F22">
        <v>59.360199999999999</v>
      </c>
      <c r="G22">
        <v>4.835305</v>
      </c>
      <c r="H22">
        <v>80.721829999999997</v>
      </c>
    </row>
    <row r="23" spans="1:11" x14ac:dyDescent="0.25">
      <c r="D23" t="s">
        <v>23</v>
      </c>
      <c r="E23" t="s">
        <v>24</v>
      </c>
      <c r="F23" t="s">
        <v>54</v>
      </c>
      <c r="G23" t="s">
        <v>9</v>
      </c>
      <c r="H23" t="s">
        <v>22</v>
      </c>
    </row>
    <row r="24" spans="1:11" x14ac:dyDescent="0.25">
      <c r="C24" t="s">
        <v>48</v>
      </c>
      <c r="D24">
        <f>AVERAGE(D3:D22)</f>
        <v>17.179095499999999</v>
      </c>
      <c r="E24">
        <f t="shared" ref="E24:H24" si="0">AVERAGE(E3:E22)</f>
        <v>4.0381099999999996E-2</v>
      </c>
      <c r="F24">
        <f>AVERAGE(F3:F22)*K24*K25</f>
        <v>66.332525689493551</v>
      </c>
      <c r="G24">
        <f t="shared" si="0"/>
        <v>4.7842922000000003</v>
      </c>
      <c r="H24">
        <f t="shared" si="0"/>
        <v>84.625666999999993</v>
      </c>
      <c r="J24" s="22" t="s">
        <v>52</v>
      </c>
      <c r="K24">
        <v>0.88149999999999995</v>
      </c>
    </row>
    <row r="25" spans="1:11" x14ac:dyDescent="0.25">
      <c r="A25" s="2"/>
      <c r="B25" s="1"/>
      <c r="C25" s="1" t="s">
        <v>49</v>
      </c>
      <c r="D25" s="1">
        <f>STDEVP(D3:D22)</f>
        <v>0.65665017834060635</v>
      </c>
      <c r="E25" s="1">
        <f t="shared" ref="E25:H25" si="1">STDEVP(E3:E22)</f>
        <v>1.824660415502018E-2</v>
      </c>
      <c r="F25" s="1">
        <f t="shared" si="1"/>
        <v>2.4438710942756381</v>
      </c>
      <c r="G25" s="1">
        <f t="shared" si="1"/>
        <v>0.22901014037714568</v>
      </c>
      <c r="H25" s="1">
        <f t="shared" si="1"/>
        <v>3.0549956463489432</v>
      </c>
      <c r="J25" s="22" t="s">
        <v>53</v>
      </c>
      <c r="K25">
        <v>1.2016500000000001</v>
      </c>
    </row>
    <row r="26" spans="1:11" x14ac:dyDescent="0.25">
      <c r="A26" s="2"/>
      <c r="B26" s="1"/>
      <c r="C26" s="1"/>
      <c r="D26" s="1">
        <f>D25/D24</f>
        <v>3.8223792302720848E-2</v>
      </c>
      <c r="E26" s="1">
        <f t="shared" ref="E26:H26" si="2">E25/E24</f>
        <v>0.45186000765259443</v>
      </c>
      <c r="F26" s="1">
        <f t="shared" si="2"/>
        <v>3.6842726383064954E-2</v>
      </c>
      <c r="G26" s="1">
        <f t="shared" si="2"/>
        <v>4.7867088966084818E-2</v>
      </c>
      <c r="H26" s="1">
        <f t="shared" si="2"/>
        <v>3.6100107150103096E-2</v>
      </c>
    </row>
    <row r="27" spans="1:11" x14ac:dyDescent="0.25">
      <c r="A27" s="2"/>
      <c r="B27" s="1"/>
      <c r="C27" s="1"/>
      <c r="D27" s="1"/>
      <c r="E27" s="1"/>
      <c r="F27" s="1"/>
      <c r="G27" s="1"/>
      <c r="H27" s="1"/>
    </row>
    <row r="28" spans="1:11" x14ac:dyDescent="0.25">
      <c r="A28" s="8" t="s">
        <v>50</v>
      </c>
      <c r="B28" s="3"/>
      <c r="C28" s="3"/>
      <c r="D28" s="3"/>
      <c r="E28" s="1"/>
      <c r="F28" s="1"/>
      <c r="G28" s="1"/>
    </row>
    <row r="29" spans="1:11" ht="18" x14ac:dyDescent="0.35">
      <c r="I29" t="s">
        <v>51</v>
      </c>
    </row>
    <row r="30" spans="1:11" ht="15.75" thickBot="1" x14ac:dyDescent="0.3">
      <c r="A30" s="13" t="s">
        <v>1</v>
      </c>
      <c r="B30" s="13" t="s">
        <v>2</v>
      </c>
      <c r="C30" s="13" t="s">
        <v>3</v>
      </c>
      <c r="D30" s="13" t="s">
        <v>4</v>
      </c>
      <c r="E30" s="13" t="s">
        <v>5</v>
      </c>
      <c r="F30" s="13" t="s">
        <v>6</v>
      </c>
      <c r="G30" s="13" t="s">
        <v>7</v>
      </c>
    </row>
    <row r="31" spans="1:11" ht="15.75" x14ac:dyDescent="0.3">
      <c r="A31" s="9" t="s">
        <v>8</v>
      </c>
      <c r="B31" s="11">
        <f>F24</f>
        <v>66.332525689493551</v>
      </c>
      <c r="C31" s="11">
        <v>286.02999999999997</v>
      </c>
      <c r="D31" s="10">
        <f t="shared" ref="D31:D36" si="3">B31/C31</f>
        <v>0.23190758203507869</v>
      </c>
      <c r="E31" s="9">
        <f t="shared" ref="E31" si="4">3*D31</f>
        <v>0.6957227461052361</v>
      </c>
      <c r="F31" s="12">
        <f>E31*$D$44</f>
        <v>5.8716105842155093</v>
      </c>
      <c r="G31" s="11">
        <f>F31/3</f>
        <v>1.9572035280718365</v>
      </c>
    </row>
    <row r="32" spans="1:11" ht="15.75" x14ac:dyDescent="0.3">
      <c r="A32" s="10" t="s">
        <v>15</v>
      </c>
      <c r="B32" s="11">
        <f>E24</f>
        <v>4.0381099999999996E-2</v>
      </c>
      <c r="C32" s="11">
        <v>149.88</v>
      </c>
      <c r="D32" s="10">
        <f t="shared" si="3"/>
        <v>2.6942287163063785E-4</v>
      </c>
      <c r="E32" s="10">
        <f>D32*3</f>
        <v>8.0826861489191354E-4</v>
      </c>
      <c r="F32" s="12">
        <f>E32*$D$44</f>
        <v>6.8214509021826721E-3</v>
      </c>
      <c r="G32" s="11">
        <f>F32*2/3</f>
        <v>4.5476339347884477E-3</v>
      </c>
      <c r="I32" t="s">
        <v>55</v>
      </c>
      <c r="J32" s="23">
        <f>G36</f>
        <v>2.0428972833800172</v>
      </c>
      <c r="K32">
        <v>2</v>
      </c>
    </row>
    <row r="33" spans="1:11" x14ac:dyDescent="0.25">
      <c r="A33" s="10" t="s">
        <v>9</v>
      </c>
      <c r="B33" s="11">
        <f>G24</f>
        <v>4.7842922000000003</v>
      </c>
      <c r="C33" s="14">
        <v>40.311399999999999</v>
      </c>
      <c r="D33" s="10">
        <f t="shared" si="3"/>
        <v>0.11868335508069679</v>
      </c>
      <c r="E33" s="10">
        <f t="shared" ref="E33:E35" si="5">D33*1</f>
        <v>0.11868335508069679</v>
      </c>
      <c r="F33" s="12">
        <f>E33*$D$44</f>
        <v>1.0016381493391886</v>
      </c>
      <c r="G33" s="11">
        <f>F33</f>
        <v>1.0016381493391886</v>
      </c>
      <c r="I33" t="s">
        <v>56</v>
      </c>
      <c r="J33" s="23">
        <f>G33</f>
        <v>1.0016381493391886</v>
      </c>
      <c r="K33">
        <v>1</v>
      </c>
    </row>
    <row r="34" spans="1:11" ht="15.75" x14ac:dyDescent="0.3">
      <c r="A34" s="10" t="s">
        <v>16</v>
      </c>
      <c r="B34" s="11">
        <v>10.7</v>
      </c>
      <c r="C34" s="14">
        <v>18.015000000000001</v>
      </c>
      <c r="D34" s="10">
        <f t="shared" si="3"/>
        <v>0.59394948653899526</v>
      </c>
      <c r="E34" s="10">
        <f t="shared" si="5"/>
        <v>0.59394948653899526</v>
      </c>
      <c r="F34" s="12">
        <f>E34*$D$44</f>
        <v>5.012686607093074</v>
      </c>
      <c r="G34" s="11">
        <f>2*F34</f>
        <v>10.025373214186148</v>
      </c>
      <c r="I34" t="s">
        <v>57</v>
      </c>
      <c r="J34" s="23">
        <f>G31</f>
        <v>1.9572035280718365</v>
      </c>
      <c r="K34">
        <v>2</v>
      </c>
    </row>
    <row r="35" spans="1:11" ht="15.75" x14ac:dyDescent="0.3">
      <c r="A35" s="9" t="s">
        <v>17</v>
      </c>
      <c r="B35" s="11">
        <v>0</v>
      </c>
      <c r="C35" s="14"/>
      <c r="D35" s="10"/>
      <c r="E35" s="10">
        <f t="shared" si="5"/>
        <v>0</v>
      </c>
      <c r="F35" s="10"/>
      <c r="G35" s="11"/>
      <c r="I35" t="s">
        <v>58</v>
      </c>
      <c r="J35">
        <f>G34/2</f>
        <v>5.012686607093074</v>
      </c>
      <c r="K35">
        <v>10</v>
      </c>
    </row>
    <row r="36" spans="1:11" ht="15.75" x14ac:dyDescent="0.3">
      <c r="A36" s="10" t="s">
        <v>18</v>
      </c>
      <c r="B36" s="11">
        <f>D24</f>
        <v>17.179095499999999</v>
      </c>
      <c r="C36" s="11">
        <v>141.94</v>
      </c>
      <c r="D36" s="10">
        <f t="shared" si="3"/>
        <v>0.12103068550091588</v>
      </c>
      <c r="E36" s="10">
        <f>5*D36</f>
        <v>0.60515342750457934</v>
      </c>
      <c r="F36" s="12">
        <f>E36*$D$44</f>
        <v>5.1072432084500434</v>
      </c>
      <c r="G36" s="11">
        <f>F36*2/5</f>
        <v>2.0428972833800172</v>
      </c>
    </row>
    <row r="37" spans="1:11" x14ac:dyDescent="0.25">
      <c r="A37" s="15" t="s">
        <v>10</v>
      </c>
      <c r="B37" s="16">
        <f>SUM(B31:B36)</f>
        <v>99.036294489493557</v>
      </c>
      <c r="E37">
        <f>SUM(E31:E36)</f>
        <v>2.0143172838443997</v>
      </c>
    </row>
    <row r="39" spans="1:11" ht="18" x14ac:dyDescent="0.35">
      <c r="E39" s="17" t="s">
        <v>11</v>
      </c>
      <c r="F39" s="18"/>
      <c r="G39" s="19">
        <v>17</v>
      </c>
      <c r="I39" s="24" t="s">
        <v>59</v>
      </c>
    </row>
    <row r="43" spans="1:11" x14ac:dyDescent="0.25">
      <c r="C43" s="20" t="s">
        <v>12</v>
      </c>
      <c r="D43" s="20"/>
      <c r="E43" s="20"/>
      <c r="F43" s="20"/>
    </row>
    <row r="44" spans="1:11" x14ac:dyDescent="0.25">
      <c r="C44" s="21" t="s">
        <v>13</v>
      </c>
      <c r="D44" s="20">
        <f>G39/E37</f>
        <v>8.4395840398861424</v>
      </c>
      <c r="E44" s="20"/>
      <c r="F44" s="20"/>
    </row>
    <row r="45" spans="1:11" x14ac:dyDescent="0.25">
      <c r="C45" s="20"/>
      <c r="D45" s="20"/>
      <c r="E45" s="20"/>
      <c r="F45" s="20"/>
    </row>
    <row r="46" spans="1:11" x14ac:dyDescent="0.25">
      <c r="C46" s="20" t="s">
        <v>14</v>
      </c>
      <c r="D46" s="20"/>
      <c r="E46" s="20"/>
      <c r="F46" s="20"/>
    </row>
    <row r="50" spans="1:7" x14ac:dyDescent="0.25">
      <c r="A50" s="1"/>
      <c r="B50" s="1"/>
      <c r="C50" s="4" t="s">
        <v>12</v>
      </c>
      <c r="D50" s="4"/>
      <c r="E50" s="4"/>
      <c r="F50" s="4"/>
      <c r="G50" s="1"/>
    </row>
    <row r="51" spans="1:7" x14ac:dyDescent="0.25">
      <c r="A51" s="1"/>
      <c r="B51" s="1"/>
      <c r="C51" s="5" t="s">
        <v>13</v>
      </c>
      <c r="D51" s="4">
        <v>8.3745448412082037</v>
      </c>
      <c r="E51" s="4"/>
      <c r="F51" s="4"/>
      <c r="G51" s="1"/>
    </row>
    <row r="52" spans="1:7" x14ac:dyDescent="0.25">
      <c r="A52" s="1"/>
      <c r="B52" s="1"/>
      <c r="C52" s="4"/>
      <c r="D52" s="4"/>
      <c r="E52" s="4"/>
      <c r="F52" s="4"/>
      <c r="G52" s="1"/>
    </row>
    <row r="53" spans="1:7" x14ac:dyDescent="0.25">
      <c r="A53" s="1"/>
      <c r="B53" s="1"/>
      <c r="C53" s="4" t="s">
        <v>14</v>
      </c>
      <c r="D53" s="4"/>
      <c r="E53" s="4"/>
      <c r="F53" s="4"/>
      <c r="G5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21"/>
    </sheetView>
  </sheetViews>
  <sheetFormatPr defaultRowHeight="15" x14ac:dyDescent="0.25"/>
  <sheetData>
    <row r="1" spans="1:8" x14ac:dyDescent="0.25">
      <c r="A1" t="s">
        <v>19</v>
      </c>
      <c r="B1" t="s">
        <v>20</v>
      </c>
      <c r="C1" t="s">
        <v>21</v>
      </c>
      <c r="D1" t="s">
        <v>23</v>
      </c>
      <c r="E1" t="s">
        <v>24</v>
      </c>
      <c r="F1" t="s">
        <v>25</v>
      </c>
      <c r="G1" t="s">
        <v>9</v>
      </c>
      <c r="H1" t="s">
        <v>22</v>
      </c>
    </row>
    <row r="2" spans="1:8" x14ac:dyDescent="0.25">
      <c r="A2" t="s">
        <v>26</v>
      </c>
      <c r="B2">
        <v>1</v>
      </c>
      <c r="C2" t="s">
        <v>27</v>
      </c>
      <c r="D2">
        <v>17.997630000000001</v>
      </c>
      <c r="E2">
        <v>8.7103E-2</v>
      </c>
      <c r="F2">
        <v>65.607830000000007</v>
      </c>
      <c r="G2">
        <v>4.921856</v>
      </c>
      <c r="H2">
        <v>88.614429999999999</v>
      </c>
    </row>
    <row r="3" spans="1:8" x14ac:dyDescent="0.25">
      <c r="A3" t="s">
        <v>28</v>
      </c>
      <c r="B3">
        <v>2</v>
      </c>
      <c r="C3" t="s">
        <v>27</v>
      </c>
      <c r="D3">
        <v>18.16451</v>
      </c>
      <c r="E3">
        <v>6.368E-2</v>
      </c>
      <c r="F3">
        <v>63.660080000000001</v>
      </c>
      <c r="G3">
        <v>5.2793650000000003</v>
      </c>
      <c r="H3">
        <v>87.167630000000003</v>
      </c>
    </row>
    <row r="4" spans="1:8" x14ac:dyDescent="0.25">
      <c r="A4" t="s">
        <v>29</v>
      </c>
      <c r="B4">
        <v>3</v>
      </c>
      <c r="C4" t="s">
        <v>27</v>
      </c>
      <c r="D4">
        <v>18.106529999999999</v>
      </c>
      <c r="E4">
        <v>1.6419E-2</v>
      </c>
      <c r="F4">
        <v>63.818480000000001</v>
      </c>
      <c r="G4">
        <v>4.9545630000000003</v>
      </c>
      <c r="H4">
        <v>86.895989999999998</v>
      </c>
    </row>
    <row r="5" spans="1:8" x14ac:dyDescent="0.25">
      <c r="A5" t="s">
        <v>30</v>
      </c>
      <c r="B5">
        <v>4</v>
      </c>
      <c r="C5" t="s">
        <v>27</v>
      </c>
      <c r="D5">
        <v>17.412579999999998</v>
      </c>
      <c r="E5">
        <v>3.8060999999999998E-2</v>
      </c>
      <c r="F5">
        <v>62.238300000000002</v>
      </c>
      <c r="G5">
        <v>4.7840720000000001</v>
      </c>
      <c r="H5">
        <v>84.473010000000002</v>
      </c>
    </row>
    <row r="6" spans="1:8" x14ac:dyDescent="0.25">
      <c r="A6" t="s">
        <v>31</v>
      </c>
      <c r="B6">
        <v>5</v>
      </c>
      <c r="C6" t="s">
        <v>27</v>
      </c>
      <c r="D6">
        <v>17.166360000000001</v>
      </c>
      <c r="E6">
        <v>3.9605000000000001E-2</v>
      </c>
      <c r="F6">
        <v>63.852550000000001</v>
      </c>
      <c r="G6">
        <v>4.5185810000000002</v>
      </c>
      <c r="H6">
        <v>85.577100000000002</v>
      </c>
    </row>
    <row r="7" spans="1:8" x14ac:dyDescent="0.25">
      <c r="A7" t="s">
        <v>32</v>
      </c>
      <c r="B7">
        <v>6</v>
      </c>
      <c r="C7" t="s">
        <v>27</v>
      </c>
      <c r="D7">
        <v>17.230440000000002</v>
      </c>
      <c r="E7">
        <v>4.5766000000000001E-2</v>
      </c>
      <c r="F7">
        <v>63.82405</v>
      </c>
      <c r="G7">
        <v>4.3792330000000002</v>
      </c>
      <c r="H7">
        <v>85.479479999999995</v>
      </c>
    </row>
    <row r="8" spans="1:8" x14ac:dyDescent="0.25">
      <c r="A8" t="s">
        <v>33</v>
      </c>
      <c r="B8">
        <v>7</v>
      </c>
      <c r="C8" t="s">
        <v>27</v>
      </c>
      <c r="D8">
        <v>18.194690000000001</v>
      </c>
      <c r="E8">
        <v>1.5401E-2</v>
      </c>
      <c r="F8">
        <v>65.35539</v>
      </c>
      <c r="G8">
        <v>4.7512040000000004</v>
      </c>
      <c r="H8">
        <v>88.316689999999994</v>
      </c>
    </row>
    <row r="9" spans="1:8" x14ac:dyDescent="0.25">
      <c r="A9" t="s">
        <v>34</v>
      </c>
      <c r="B9">
        <v>8</v>
      </c>
      <c r="C9" t="s">
        <v>27</v>
      </c>
      <c r="D9">
        <v>17.68225</v>
      </c>
      <c r="E9">
        <v>5.5899999999999998E-2</v>
      </c>
      <c r="F9">
        <v>66.560749999999999</v>
      </c>
      <c r="G9">
        <v>4.9646420000000004</v>
      </c>
      <c r="H9">
        <v>89.263540000000006</v>
      </c>
    </row>
    <row r="10" spans="1:8" x14ac:dyDescent="0.25">
      <c r="A10" t="s">
        <v>35</v>
      </c>
      <c r="B10">
        <v>9</v>
      </c>
      <c r="C10" t="s">
        <v>27</v>
      </c>
      <c r="D10">
        <v>16.757069999999999</v>
      </c>
      <c r="E10">
        <v>2.4222E-2</v>
      </c>
      <c r="F10">
        <v>64.008369999999999</v>
      </c>
      <c r="G10">
        <v>4.4758110000000002</v>
      </c>
      <c r="H10">
        <v>85.265469999999993</v>
      </c>
    </row>
    <row r="11" spans="1:8" x14ac:dyDescent="0.25">
      <c r="A11" t="s">
        <v>36</v>
      </c>
      <c r="B11">
        <v>10</v>
      </c>
      <c r="C11" t="s">
        <v>27</v>
      </c>
      <c r="D11">
        <v>17.292809999999999</v>
      </c>
      <c r="E11">
        <v>2.8154999999999999E-2</v>
      </c>
      <c r="F11">
        <v>63.826729999999998</v>
      </c>
      <c r="G11">
        <v>4.6719559999999998</v>
      </c>
      <c r="H11">
        <v>85.819640000000007</v>
      </c>
    </row>
    <row r="12" spans="1:8" x14ac:dyDescent="0.25">
      <c r="A12" t="s">
        <v>37</v>
      </c>
      <c r="B12">
        <v>11</v>
      </c>
      <c r="C12" t="s">
        <v>27</v>
      </c>
      <c r="D12">
        <v>17.481369999999998</v>
      </c>
      <c r="E12">
        <v>2.8320999999999999E-2</v>
      </c>
      <c r="F12">
        <v>65.969070000000002</v>
      </c>
      <c r="G12">
        <v>5.0099479999999996</v>
      </c>
      <c r="H12">
        <v>88.488720000000001</v>
      </c>
    </row>
    <row r="13" spans="1:8" x14ac:dyDescent="0.25">
      <c r="A13" t="s">
        <v>38</v>
      </c>
      <c r="B13">
        <v>12</v>
      </c>
      <c r="C13" t="s">
        <v>27</v>
      </c>
      <c r="D13">
        <v>16.719439999999999</v>
      </c>
      <c r="E13">
        <v>2.5967E-2</v>
      </c>
      <c r="F13">
        <v>60.407629999999997</v>
      </c>
      <c r="G13">
        <v>4.7345300000000003</v>
      </c>
      <c r="H13">
        <v>81.887569999999997</v>
      </c>
    </row>
    <row r="14" spans="1:8" x14ac:dyDescent="0.25">
      <c r="A14" t="s">
        <v>39</v>
      </c>
      <c r="B14">
        <v>13</v>
      </c>
      <c r="C14" t="s">
        <v>27</v>
      </c>
      <c r="D14">
        <v>17.12623</v>
      </c>
      <c r="E14">
        <v>3.9599000000000002E-2</v>
      </c>
      <c r="F14">
        <v>61.62547</v>
      </c>
      <c r="G14">
        <v>4.8156850000000002</v>
      </c>
      <c r="H14">
        <v>83.606989999999996</v>
      </c>
    </row>
    <row r="15" spans="1:8" x14ac:dyDescent="0.25">
      <c r="A15" t="s">
        <v>40</v>
      </c>
      <c r="B15">
        <v>14</v>
      </c>
      <c r="C15" t="s">
        <v>27</v>
      </c>
      <c r="D15">
        <v>17.075769999999999</v>
      </c>
      <c r="E15">
        <v>4.4894000000000003E-2</v>
      </c>
      <c r="F15">
        <v>62.94641</v>
      </c>
      <c r="G15">
        <v>4.8870399999999998</v>
      </c>
      <c r="H15">
        <v>84.95411</v>
      </c>
    </row>
    <row r="16" spans="1:8" x14ac:dyDescent="0.25">
      <c r="A16" t="s">
        <v>41</v>
      </c>
      <c r="B16">
        <v>15</v>
      </c>
      <c r="C16" t="s">
        <v>27</v>
      </c>
      <c r="D16">
        <v>17.429819999999999</v>
      </c>
      <c r="E16">
        <v>1.4286E-2</v>
      </c>
      <c r="F16">
        <v>62.54034</v>
      </c>
      <c r="G16">
        <v>5.1397279999999999</v>
      </c>
      <c r="H16">
        <v>85.124179999999996</v>
      </c>
    </row>
    <row r="17" spans="1:8" x14ac:dyDescent="0.25">
      <c r="A17" t="s">
        <v>42</v>
      </c>
      <c r="B17">
        <v>16</v>
      </c>
      <c r="C17" t="s">
        <v>43</v>
      </c>
      <c r="D17">
        <v>16.021180000000001</v>
      </c>
      <c r="E17">
        <v>5.28E-2</v>
      </c>
      <c r="F17">
        <v>60.264299999999999</v>
      </c>
      <c r="G17">
        <v>4.7107289999999997</v>
      </c>
      <c r="H17">
        <v>81.049000000000007</v>
      </c>
    </row>
    <row r="18" spans="1:8" x14ac:dyDescent="0.25">
      <c r="A18" t="s">
        <v>44</v>
      </c>
      <c r="B18">
        <v>17</v>
      </c>
      <c r="C18" t="s">
        <v>43</v>
      </c>
      <c r="D18">
        <v>16.033829999999998</v>
      </c>
      <c r="E18">
        <v>4.9062000000000001E-2</v>
      </c>
      <c r="F18">
        <v>59.756489999999999</v>
      </c>
      <c r="G18">
        <v>4.4913959999999999</v>
      </c>
      <c r="H18">
        <v>80.330780000000004</v>
      </c>
    </row>
    <row r="19" spans="1:8" x14ac:dyDescent="0.25">
      <c r="A19" t="s">
        <v>45</v>
      </c>
      <c r="B19">
        <v>18</v>
      </c>
      <c r="C19" t="s">
        <v>43</v>
      </c>
      <c r="D19">
        <v>16.138940000000002</v>
      </c>
      <c r="E19">
        <v>5.7193000000000001E-2</v>
      </c>
      <c r="F19">
        <v>57.564959999999999</v>
      </c>
      <c r="G19">
        <v>4.8711960000000003</v>
      </c>
      <c r="H19">
        <v>78.632289999999998</v>
      </c>
    </row>
    <row r="20" spans="1:8" x14ac:dyDescent="0.25">
      <c r="A20" t="s">
        <v>46</v>
      </c>
      <c r="B20">
        <v>19</v>
      </c>
      <c r="C20" t="s">
        <v>43</v>
      </c>
      <c r="D20">
        <v>17.049219999999998</v>
      </c>
      <c r="E20">
        <v>5.6100999999999998E-2</v>
      </c>
      <c r="F20">
        <v>59.25056</v>
      </c>
      <c r="G20">
        <v>4.4890040000000004</v>
      </c>
      <c r="H20">
        <v>80.844890000000007</v>
      </c>
    </row>
    <row r="21" spans="1:8" x14ac:dyDescent="0.25">
      <c r="A21" t="s">
        <v>47</v>
      </c>
      <c r="B21">
        <v>20</v>
      </c>
      <c r="C21" t="s">
        <v>43</v>
      </c>
      <c r="D21">
        <v>16.501239999999999</v>
      </c>
      <c r="E21">
        <v>2.5087000000000002E-2</v>
      </c>
      <c r="F21">
        <v>59.360199999999999</v>
      </c>
      <c r="G21">
        <v>4.835305</v>
      </c>
      <c r="H21">
        <v>80.721829999999997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user</cp:lastModifiedBy>
  <dcterms:created xsi:type="dcterms:W3CDTF">2012-08-17T18:55:28Z</dcterms:created>
  <dcterms:modified xsi:type="dcterms:W3CDTF">2013-02-11T22:53:33Z</dcterms:modified>
</cp:coreProperties>
</file>