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0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<sst xmlns="http://schemas.openxmlformats.org/spreadsheetml/2006/main" count="125" uniqueCount="83">
  <si>
    <t>Electron Microprobe Data</t>
  </si>
  <si>
    <r>
      <t xml:space="preserve">Rruff ID: </t>
    </r>
    <r>
      <rPr>
        <b/>
        <sz val="12"/>
        <rFont val="Times New Roman"/>
        <family val="1"/>
      </rPr>
      <t>R050063</t>
    </r>
  </si>
  <si>
    <r>
      <t xml:space="preserve">Mineral: </t>
    </r>
    <r>
      <rPr>
        <b/>
        <sz val="12"/>
        <rFont val="Times New Roman"/>
        <family val="1"/>
      </rPr>
      <t xml:space="preserve"> Spessartine</t>
    </r>
  </si>
  <si>
    <r>
      <t>Locality:</t>
    </r>
    <r>
      <rPr>
        <sz val="12"/>
        <rFont val="Times New Roman"/>
        <family val="1"/>
      </rPr>
      <t xml:space="preserve"> Fujian Province, China</t>
    </r>
  </si>
  <si>
    <t>Weight Percents</t>
  </si>
  <si>
    <t>Analysis</t>
  </si>
  <si>
    <t>#1</t>
  </si>
  <si>
    <t>#3</t>
  </si>
  <si>
    <t>#4</t>
  </si>
  <si>
    <t>#5</t>
  </si>
  <si>
    <t>#8</t>
  </si>
  <si>
    <t>#9</t>
  </si>
  <si>
    <t>#10</t>
  </si>
  <si>
    <t>#11</t>
  </si>
  <si>
    <t>#12</t>
  </si>
  <si>
    <t>#14</t>
  </si>
  <si>
    <t>#16</t>
  </si>
  <si>
    <t>#17</t>
  </si>
  <si>
    <t>#18</t>
  </si>
  <si>
    <t>#20</t>
  </si>
  <si>
    <t>Average</t>
  </si>
  <si>
    <t>StDev</t>
  </si>
  <si>
    <t>F</t>
  </si>
  <si>
    <t>MgO</t>
  </si>
  <si>
    <t>CaO</t>
  </si>
  <si>
    <t>MnO</t>
  </si>
  <si>
    <t>FeO</t>
  </si>
  <si>
    <t>Totals</t>
  </si>
  <si>
    <t>Si</t>
  </si>
  <si>
    <t>Al</t>
  </si>
  <si>
    <t>Mn</t>
  </si>
  <si>
    <t>Fe</t>
  </si>
  <si>
    <t>Ideal Chemistry:</t>
  </si>
  <si>
    <t>Calculated Chemistry: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</si>
  <si>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</si>
  <si>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</si>
  <si>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</si>
  <si>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</si>
  <si>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</si>
  <si>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</si>
  <si>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</si>
  <si>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</si>
  <si>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</si>
  <si>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</si>
  <si>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</si>
  <si>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</si>
  <si>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Ka</t>
  </si>
  <si>
    <t>Diopside</t>
  </si>
  <si>
    <t>Acceleration Current: 20 nA</t>
  </si>
  <si>
    <t>Mg</t>
  </si>
  <si>
    <t>Beam Size: Spot</t>
  </si>
  <si>
    <t>Anorthite-S</t>
  </si>
  <si>
    <t>Date of Analysis: 11/24/04</t>
  </si>
  <si>
    <t>MgF2</t>
  </si>
  <si>
    <t>PET</t>
  </si>
  <si>
    <t>Ca</t>
  </si>
  <si>
    <t>Rhodonite-791</t>
  </si>
  <si>
    <t>LIF</t>
  </si>
  <si>
    <t>Fayalite</t>
  </si>
  <si>
    <t>Cr</t>
  </si>
  <si>
    <t>Chromite-S</t>
  </si>
  <si>
    <t>Ti</t>
  </si>
  <si>
    <t>Rutile1</t>
  </si>
  <si>
    <t>in formula</t>
  </si>
  <si>
    <t xml:space="preserve"> </t>
  </si>
  <si>
    <t>Fe3</t>
  </si>
  <si>
    <t>Fe2</t>
  </si>
  <si>
    <t>OH</t>
  </si>
  <si>
    <t>Fe tot</t>
  </si>
  <si>
    <t>trace</t>
  </si>
  <si>
    <t>O</t>
  </si>
  <si>
    <t>Cation numbers normalized to 11.5 O (23 negative charges)</t>
  </si>
  <si>
    <t>Anions</t>
  </si>
  <si>
    <t>(+) charges</t>
  </si>
  <si>
    <t>(-) charges</t>
  </si>
  <si>
    <r>
      <t>Mn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</si>
  <si>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SiO2</t>
  </si>
  <si>
    <t>Al2O3</t>
  </si>
  <si>
    <r>
      <t>(Mn</t>
    </r>
    <r>
      <rPr>
        <vertAlign val="subscript"/>
        <sz val="14"/>
        <rFont val="Times New Roman"/>
        <family val="1"/>
      </rPr>
      <t>2.72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2.75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0.58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0.42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</si>
  <si>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H2O*</t>
  </si>
  <si>
    <t>F2=-O</t>
  </si>
  <si>
    <t>* = estimated by difference</t>
  </si>
  <si>
    <t>Trace amounts of and Mg; OH estimated by charge balance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</si>
</sst>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0" fontId="7" fillId="0" borderId="0" xfId="0" applyFont="1" applyAlignment="1">
      <alignment vertical="center" readingOrder="1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readingOrder="1"/>
    </xf>
    <xf numFmtId="0" fontId="2" fillId="0" borderId="0" xfId="0" applyFont="1" applyAlignment="1">
      <alignment readingOrder="1"/>
    </xf>
    <xf numFmtId="0" fontId="10" fillId="0" borderId="0" xfId="0" applyFont="1" applyAlignment="1">
      <alignment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workbookViewId="0" topLeftCell="A1">
      <selection activeCell="S46" sqref="S46"/>
    </sheetView>
  </sheetViews>
  <sheetFormatPr defaultColWidth="9.00390625" defaultRowHeight="13.5"/>
  <cols>
    <col min="1" max="1" width="9.00390625" style="1" customWidth="1"/>
    <col min="2" max="15" width="5.875" style="1" customWidth="1"/>
    <col min="16" max="16" width="4.50390625" style="1" customWidth="1"/>
    <col min="17" max="17" width="7.00390625" style="1" customWidth="1"/>
    <col min="18" max="19" width="4.875" style="1" customWidth="1"/>
    <col min="20" max="20" width="4.375" style="1" customWidth="1"/>
    <col min="21" max="21" width="5.00390625" style="1" customWidth="1"/>
    <col min="22" max="16384" width="9.00390625" style="1" customWidth="1"/>
  </cols>
  <sheetData>
    <row r="1" spans="1:22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9"/>
      <c r="V1" s="29"/>
    </row>
    <row r="2" s="2" customFormat="1" ht="9.75" customHeight="1">
      <c r="G2" s="3"/>
    </row>
    <row r="3" spans="1:5" s="2" customFormat="1" ht="15.75">
      <c r="A3" s="2" t="s">
        <v>1</v>
      </c>
      <c r="E3" s="2" t="s">
        <v>2</v>
      </c>
    </row>
    <row r="4" s="2" customFormat="1" ht="15.75">
      <c r="A4" s="3" t="s">
        <v>3</v>
      </c>
    </row>
    <row r="5" ht="6.75" customHeight="1"/>
    <row r="6" spans="1:11" ht="12.7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8" ht="12.75">
      <c r="A8" s="27" t="s">
        <v>5</v>
      </c>
      <c r="B8" s="28" t="s">
        <v>6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15</v>
      </c>
      <c r="L8" s="28" t="s">
        <v>16</v>
      </c>
      <c r="M8" s="28" t="s">
        <v>17</v>
      </c>
      <c r="N8" s="28" t="s">
        <v>18</v>
      </c>
      <c r="O8" s="28" t="s">
        <v>19</v>
      </c>
      <c r="P8" s="7"/>
      <c r="Q8" s="28" t="s">
        <v>20</v>
      </c>
      <c r="R8" s="28" t="s">
        <v>21</v>
      </c>
    </row>
    <row r="9" spans="1:35" ht="12.75">
      <c r="A9" s="13" t="s">
        <v>76</v>
      </c>
      <c r="B9" s="13">
        <v>32.58</v>
      </c>
      <c r="C9" s="13">
        <v>32.95</v>
      </c>
      <c r="D9" s="13">
        <v>32.86</v>
      </c>
      <c r="E9" s="13">
        <v>33.26</v>
      </c>
      <c r="F9" s="13">
        <v>33.03</v>
      </c>
      <c r="G9" s="13">
        <v>33.03</v>
      </c>
      <c r="H9" s="13">
        <v>32.96</v>
      </c>
      <c r="I9" s="13">
        <v>33.06</v>
      </c>
      <c r="J9" s="13">
        <v>33.11</v>
      </c>
      <c r="K9" s="13">
        <v>32.77</v>
      </c>
      <c r="L9" s="13">
        <v>34.18</v>
      </c>
      <c r="M9" s="13">
        <v>33.07</v>
      </c>
      <c r="N9" s="13">
        <v>32.95</v>
      </c>
      <c r="O9" s="13">
        <v>32.51</v>
      </c>
      <c r="P9" s="9"/>
      <c r="Q9" s="9">
        <f aca="true" t="shared" si="0" ref="Q9:Q14">AVERAGE(B9:O9)</f>
        <v>33.02285714285714</v>
      </c>
      <c r="R9" s="9">
        <f aca="true" t="shared" si="1" ref="R9:R14">STDEV(B9:O9)</f>
        <v>0.38934715716363594</v>
      </c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2.75">
      <c r="A10" s="13" t="s">
        <v>77</v>
      </c>
      <c r="B10" s="13">
        <v>20.03</v>
      </c>
      <c r="C10" s="13">
        <v>20.22</v>
      </c>
      <c r="D10" s="13">
        <v>20.17</v>
      </c>
      <c r="E10" s="13">
        <v>20.08</v>
      </c>
      <c r="F10" s="13">
        <v>19.94</v>
      </c>
      <c r="G10" s="13">
        <v>19.95</v>
      </c>
      <c r="H10" s="13">
        <v>19.78</v>
      </c>
      <c r="I10" s="13">
        <v>19.94</v>
      </c>
      <c r="J10" s="13">
        <v>19.84</v>
      </c>
      <c r="K10" s="13">
        <v>20.21</v>
      </c>
      <c r="L10" s="13">
        <v>19.99</v>
      </c>
      <c r="M10" s="13">
        <v>20.07</v>
      </c>
      <c r="N10" s="13">
        <v>20.03</v>
      </c>
      <c r="O10" s="13">
        <v>19.74</v>
      </c>
      <c r="P10" s="9"/>
      <c r="Q10" s="9">
        <f t="shared" si="0"/>
        <v>19.999285714285715</v>
      </c>
      <c r="R10" s="9">
        <f t="shared" si="1"/>
        <v>0.14829618417785087</v>
      </c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2.75">
      <c r="A11" s="13" t="s">
        <v>23</v>
      </c>
      <c r="B11" s="13">
        <v>0.05</v>
      </c>
      <c r="C11" s="13">
        <v>0.07</v>
      </c>
      <c r="D11" s="13">
        <v>0.06</v>
      </c>
      <c r="E11" s="13">
        <v>0.07</v>
      </c>
      <c r="F11" s="13">
        <v>0.08</v>
      </c>
      <c r="G11" s="13">
        <v>0.07</v>
      </c>
      <c r="H11" s="13">
        <v>0.06</v>
      </c>
      <c r="I11" s="13">
        <v>0.09</v>
      </c>
      <c r="J11" s="13">
        <v>0.07</v>
      </c>
      <c r="K11" s="13">
        <v>0.07</v>
      </c>
      <c r="L11" s="13">
        <v>0.03</v>
      </c>
      <c r="M11" s="13">
        <v>0.05</v>
      </c>
      <c r="N11" s="13">
        <v>0.06</v>
      </c>
      <c r="O11" s="13">
        <v>0.07</v>
      </c>
      <c r="P11" s="9"/>
      <c r="Q11" s="9">
        <f t="shared" si="0"/>
        <v>0.06428571428571431</v>
      </c>
      <c r="R11" s="9">
        <f t="shared" si="1"/>
        <v>0.01452546078405117</v>
      </c>
      <c r="U11" s="1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2.75">
      <c r="A12" s="13" t="s">
        <v>24</v>
      </c>
      <c r="B12" s="13">
        <v>0.56</v>
      </c>
      <c r="C12" s="13">
        <v>0.57</v>
      </c>
      <c r="D12" s="13">
        <v>0.57</v>
      </c>
      <c r="E12" s="13">
        <v>0.58</v>
      </c>
      <c r="F12" s="13">
        <v>0.55</v>
      </c>
      <c r="G12" s="13">
        <v>0.52</v>
      </c>
      <c r="H12" s="13">
        <v>0.6</v>
      </c>
      <c r="I12" s="13">
        <v>0.59</v>
      </c>
      <c r="J12" s="13">
        <v>0.51</v>
      </c>
      <c r="K12" s="13">
        <v>0.56</v>
      </c>
      <c r="L12" s="13">
        <v>0.35</v>
      </c>
      <c r="M12" s="13">
        <v>0.6</v>
      </c>
      <c r="N12" s="13">
        <v>0.49</v>
      </c>
      <c r="O12" s="13">
        <v>0.49</v>
      </c>
      <c r="P12" s="9"/>
      <c r="Q12" s="9">
        <f t="shared" si="0"/>
        <v>0.5385714285714285</v>
      </c>
      <c r="R12" s="9">
        <f t="shared" si="1"/>
        <v>0.06585031310680156</v>
      </c>
      <c r="U12" s="10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2.75">
      <c r="A13" s="1" t="s">
        <v>25</v>
      </c>
      <c r="B13" s="13">
        <v>39.7</v>
      </c>
      <c r="C13" s="13">
        <v>39.66</v>
      </c>
      <c r="D13" s="13">
        <v>39.55</v>
      </c>
      <c r="E13" s="13">
        <v>39.19</v>
      </c>
      <c r="F13" s="13">
        <v>38.43</v>
      </c>
      <c r="G13" s="13">
        <v>38.8</v>
      </c>
      <c r="H13" s="13">
        <v>38.58</v>
      </c>
      <c r="I13" s="13">
        <v>38.49</v>
      </c>
      <c r="J13" s="13">
        <v>38.8</v>
      </c>
      <c r="K13" s="13">
        <v>39.43</v>
      </c>
      <c r="L13" s="13">
        <v>38.87</v>
      </c>
      <c r="M13" s="13">
        <v>39.67</v>
      </c>
      <c r="N13" s="13">
        <v>38.58</v>
      </c>
      <c r="O13" s="13">
        <v>39.13</v>
      </c>
      <c r="P13" s="9"/>
      <c r="Q13" s="9">
        <f t="shared" si="0"/>
        <v>39.06285714285714</v>
      </c>
      <c r="R13" s="9">
        <f t="shared" si="1"/>
        <v>0.4718446382416833</v>
      </c>
      <c r="U13" s="10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.75">
      <c r="A14" s="1" t="s">
        <v>26</v>
      </c>
      <c r="B14" s="13">
        <v>3.87</v>
      </c>
      <c r="C14" s="13">
        <v>4.16</v>
      </c>
      <c r="D14" s="13">
        <v>4.08</v>
      </c>
      <c r="E14" s="13">
        <v>3.94</v>
      </c>
      <c r="F14" s="13">
        <v>4.86</v>
      </c>
      <c r="G14" s="13">
        <v>4.53</v>
      </c>
      <c r="H14" s="13">
        <v>4.77</v>
      </c>
      <c r="I14" s="13">
        <v>4.69</v>
      </c>
      <c r="J14" s="13">
        <v>4.7</v>
      </c>
      <c r="K14" s="13">
        <v>3.89</v>
      </c>
      <c r="L14" s="13">
        <v>4.09</v>
      </c>
      <c r="M14" s="13">
        <v>3.77</v>
      </c>
      <c r="N14" s="13">
        <v>4.81</v>
      </c>
      <c r="O14" s="13">
        <v>4.74</v>
      </c>
      <c r="P14" s="9"/>
      <c r="Q14" s="9">
        <f t="shared" si="0"/>
        <v>4.3500000000000005</v>
      </c>
      <c r="R14" s="9">
        <f t="shared" si="1"/>
        <v>0.4107965994915763</v>
      </c>
      <c r="U14" s="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2.75">
      <c r="A15" s="1" t="s">
        <v>22</v>
      </c>
      <c r="B15" s="13">
        <v>2.210944</v>
      </c>
      <c r="C15" s="13">
        <v>1.7963920000000002</v>
      </c>
      <c r="D15" s="13">
        <v>2.07276</v>
      </c>
      <c r="E15" s="13">
        <v>2.314582</v>
      </c>
      <c r="F15" s="13">
        <v>2.383674</v>
      </c>
      <c r="G15" s="13">
        <v>1.986395</v>
      </c>
      <c r="H15" s="13">
        <v>2.556404</v>
      </c>
      <c r="I15" s="13">
        <v>2.452766</v>
      </c>
      <c r="J15" s="13">
        <v>2.1763980000000003</v>
      </c>
      <c r="K15" s="13">
        <v>2.5391310000000002</v>
      </c>
      <c r="L15" s="13">
        <v>1.416386</v>
      </c>
      <c r="M15" s="13">
        <v>2.159125</v>
      </c>
      <c r="N15" s="13">
        <v>2.608223</v>
      </c>
      <c r="O15" s="13">
        <v>2.331855</v>
      </c>
      <c r="P15" s="9"/>
      <c r="Q15" s="9"/>
      <c r="R15" s="9"/>
      <c r="U15" s="1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18" ht="16.5" customHeight="1">
      <c r="A16" s="11" t="s">
        <v>27</v>
      </c>
      <c r="B16" s="12">
        <f>SUM(B9:B15)</f>
        <v>99.000944</v>
      </c>
      <c r="C16" s="12">
        <f aca="true" t="shared" si="2" ref="C16:O16">SUM(C9:C15)</f>
        <v>99.42639199999999</v>
      </c>
      <c r="D16" s="12">
        <f t="shared" si="2"/>
        <v>99.36276000000001</v>
      </c>
      <c r="E16" s="12">
        <f t="shared" si="2"/>
        <v>99.43458199999999</v>
      </c>
      <c r="F16" s="12">
        <f t="shared" si="2"/>
        <v>99.273674</v>
      </c>
      <c r="G16" s="12">
        <f t="shared" si="2"/>
        <v>98.88639500000001</v>
      </c>
      <c r="H16" s="12">
        <f t="shared" si="2"/>
        <v>99.306404</v>
      </c>
      <c r="I16" s="12">
        <f t="shared" si="2"/>
        <v>99.31276600000001</v>
      </c>
      <c r="J16" s="12">
        <f t="shared" si="2"/>
        <v>99.20639800000001</v>
      </c>
      <c r="K16" s="12">
        <f t="shared" si="2"/>
        <v>99.469131</v>
      </c>
      <c r="L16" s="12">
        <f t="shared" si="2"/>
        <v>98.92638600000001</v>
      </c>
      <c r="M16" s="12">
        <f t="shared" si="2"/>
        <v>99.389125</v>
      </c>
      <c r="N16" s="12">
        <f t="shared" si="2"/>
        <v>99.52822300000001</v>
      </c>
      <c r="O16" s="12">
        <f t="shared" si="2"/>
        <v>99.011855</v>
      </c>
      <c r="P16" s="9"/>
      <c r="Q16" s="12">
        <f>AVERAGE(B16:O16)</f>
        <v>99.2525025</v>
      </c>
      <c r="R16" s="12">
        <f>STDEV(B16:O16)</f>
        <v>0.21264870222684099</v>
      </c>
    </row>
    <row r="17" spans="1:35" ht="12.75">
      <c r="A17" s="1" t="s">
        <v>79</v>
      </c>
      <c r="B17" s="13">
        <f>100-B16</f>
        <v>0.999055999999996</v>
      </c>
      <c r="C17" s="13">
        <f aca="true" t="shared" si="3" ref="C17:O17">100-C16</f>
        <v>0.5736080000000072</v>
      </c>
      <c r="D17" s="13">
        <f t="shared" si="3"/>
        <v>0.6372399999999914</v>
      </c>
      <c r="E17" s="13">
        <f t="shared" si="3"/>
        <v>0.5654180000000082</v>
      </c>
      <c r="F17" s="13">
        <f t="shared" si="3"/>
        <v>0.7263260000000002</v>
      </c>
      <c r="G17" s="13">
        <f t="shared" si="3"/>
        <v>1.1136049999999926</v>
      </c>
      <c r="H17" s="13">
        <f t="shared" si="3"/>
        <v>0.6935959999999994</v>
      </c>
      <c r="I17" s="13">
        <f t="shared" si="3"/>
        <v>0.6872339999999895</v>
      </c>
      <c r="J17" s="13">
        <f t="shared" si="3"/>
        <v>0.7936019999999928</v>
      </c>
      <c r="K17" s="13">
        <f t="shared" si="3"/>
        <v>0.5308689999999956</v>
      </c>
      <c r="L17" s="13">
        <f t="shared" si="3"/>
        <v>1.073613999999992</v>
      </c>
      <c r="M17" s="13">
        <f t="shared" si="3"/>
        <v>0.610874999999993</v>
      </c>
      <c r="N17" s="13">
        <f t="shared" si="3"/>
        <v>0.4717769999999888</v>
      </c>
      <c r="O17" s="13">
        <f t="shared" si="3"/>
        <v>0.9881450000000029</v>
      </c>
      <c r="P17" s="9"/>
      <c r="Q17" s="9">
        <f>AVERAGE(B17:O17)</f>
        <v>0.7474974999999964</v>
      </c>
      <c r="R17" s="9">
        <f>STDEV(B17:O17)</f>
        <v>0.21264870222423968</v>
      </c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>
      <c r="A18" s="1" t="s">
        <v>80</v>
      </c>
      <c r="B18" s="13">
        <f>B15-B15/1.7273</f>
        <v>0.930944</v>
      </c>
      <c r="C18" s="13">
        <f aca="true" t="shared" si="4" ref="C18:O18">C15-C15/1.7273</f>
        <v>0.7563920000000002</v>
      </c>
      <c r="D18" s="13">
        <f t="shared" si="4"/>
        <v>0.8727600000000002</v>
      </c>
      <c r="E18" s="13">
        <f t="shared" si="4"/>
        <v>0.9745820000000001</v>
      </c>
      <c r="F18" s="13">
        <f t="shared" si="4"/>
        <v>1.0036740000000002</v>
      </c>
      <c r="G18" s="13">
        <f t="shared" si="4"/>
        <v>0.836395</v>
      </c>
      <c r="H18" s="13">
        <f t="shared" si="4"/>
        <v>1.0764040000000001</v>
      </c>
      <c r="I18" s="13">
        <f t="shared" si="4"/>
        <v>1.032766</v>
      </c>
      <c r="J18" s="13">
        <f t="shared" si="4"/>
        <v>0.9163980000000003</v>
      </c>
      <c r="K18" s="13">
        <f t="shared" si="4"/>
        <v>1.069131</v>
      </c>
      <c r="L18" s="13">
        <f t="shared" si="4"/>
        <v>0.596386</v>
      </c>
      <c r="M18" s="13">
        <f t="shared" si="4"/>
        <v>0.909125</v>
      </c>
      <c r="N18" s="13">
        <f t="shared" si="4"/>
        <v>1.0982230000000002</v>
      </c>
      <c r="O18" s="13">
        <f t="shared" si="4"/>
        <v>0.9818550000000001</v>
      </c>
      <c r="P18" s="9"/>
      <c r="Q18" s="9">
        <f>AVERAGE(B18:O18)</f>
        <v>0.9325025000000002</v>
      </c>
      <c r="R18" s="9">
        <f>STDEV(B18:O18)</f>
        <v>0.13693516075121562</v>
      </c>
      <c r="U18" s="1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>
      <c r="A19" s="1" t="s">
        <v>81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9"/>
      <c r="Q19" s="9"/>
      <c r="R19" s="9"/>
      <c r="U19" s="1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7:18" ht="12.75">
      <c r="Q20" s="13"/>
      <c r="R20" s="13"/>
    </row>
    <row r="21" spans="1:22" ht="12.75">
      <c r="A21" s="4" t="s">
        <v>71</v>
      </c>
      <c r="M21" s="10"/>
      <c r="N21" s="10"/>
      <c r="O21" s="10"/>
      <c r="P21" s="10"/>
      <c r="Q21" s="41" t="s">
        <v>20</v>
      </c>
      <c r="R21" s="41" t="s">
        <v>21</v>
      </c>
      <c r="S21" s="41" t="s">
        <v>63</v>
      </c>
      <c r="T21" s="10"/>
      <c r="U21" s="10" t="s">
        <v>73</v>
      </c>
      <c r="V21" s="10"/>
    </row>
    <row r="22" spans="1:22" ht="12.75">
      <c r="A22" s="6" t="s">
        <v>28</v>
      </c>
      <c r="B22" s="14">
        <v>2.7128924347648486</v>
      </c>
      <c r="C22" s="14">
        <v>2.7176276270972664</v>
      </c>
      <c r="D22" s="14">
        <v>2.7188502087280355</v>
      </c>
      <c r="E22" s="14">
        <v>2.747113574919341</v>
      </c>
      <c r="F22" s="14">
        <v>2.7399055730176465</v>
      </c>
      <c r="G22" s="14">
        <v>2.7397466105719723</v>
      </c>
      <c r="H22" s="14">
        <v>2.740965761103631</v>
      </c>
      <c r="I22" s="14">
        <v>2.7418716661362144</v>
      </c>
      <c r="J22" s="14">
        <v>2.7444624401970295</v>
      </c>
      <c r="K22" s="14">
        <v>2.7185550739716127</v>
      </c>
      <c r="L22" s="14">
        <v>2.7983952885346977</v>
      </c>
      <c r="M22" s="14">
        <v>2.734202590642465</v>
      </c>
      <c r="N22" s="14">
        <v>2.733461832924846</v>
      </c>
      <c r="O22" s="14">
        <v>2.7159738853235895</v>
      </c>
      <c r="P22" s="14"/>
      <c r="Q22" s="14">
        <f>AVERAGE(B22:O22)</f>
        <v>2.7360017548523716</v>
      </c>
      <c r="R22" s="14">
        <f>STDEV(B22:O22)</f>
        <v>0.02158593728688109</v>
      </c>
      <c r="S22" s="45">
        <v>2.75</v>
      </c>
      <c r="T22" s="46">
        <v>4</v>
      </c>
      <c r="U22" s="14">
        <f>S22*T22</f>
        <v>11</v>
      </c>
      <c r="V22" s="10"/>
    </row>
    <row r="23" spans="1:22" ht="12.7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42"/>
      <c r="T23" s="44"/>
      <c r="U23" s="9"/>
      <c r="V23" s="10"/>
    </row>
    <row r="24" spans="1:22" ht="12.75">
      <c r="A24" s="10" t="s">
        <v>29</v>
      </c>
      <c r="B24" s="9">
        <v>1.9657042425192557</v>
      </c>
      <c r="C24" s="9">
        <v>1.965492596966383</v>
      </c>
      <c r="D24" s="9">
        <v>1.966886736408274</v>
      </c>
      <c r="E24" s="9">
        <v>1.9546716303767095</v>
      </c>
      <c r="F24" s="9">
        <v>1.949431176126976</v>
      </c>
      <c r="G24" s="9">
        <v>1.9502956668350984</v>
      </c>
      <c r="H24" s="9">
        <v>1.9386456097216727</v>
      </c>
      <c r="I24" s="9">
        <v>1.949059779831964</v>
      </c>
      <c r="J24" s="9">
        <v>1.938186256948592</v>
      </c>
      <c r="K24" s="9">
        <v>1.9759854343059702</v>
      </c>
      <c r="L24" s="9">
        <v>1.9288814116002013</v>
      </c>
      <c r="M24" s="9">
        <v>1.9556881272659128</v>
      </c>
      <c r="N24" s="9">
        <v>1.9583678724620466</v>
      </c>
      <c r="O24" s="9">
        <v>1.9436206287078726</v>
      </c>
      <c r="P24" s="9"/>
      <c r="Q24" s="9">
        <f>AVERAGE(B24:O24)</f>
        <v>1.9529226550054946</v>
      </c>
      <c r="R24" s="9">
        <f>STDEV(B24:O24)</f>
        <v>0.013032901404490885</v>
      </c>
      <c r="S24" s="42">
        <v>1.95</v>
      </c>
      <c r="T24" s="44">
        <v>3</v>
      </c>
      <c r="U24" s="9">
        <f aca="true" t="shared" si="5" ref="U24:U29">S24*T24</f>
        <v>5.85</v>
      </c>
      <c r="V24" s="10"/>
    </row>
    <row r="25" spans="1:22" ht="12.75">
      <c r="A25" s="10" t="s">
        <v>65</v>
      </c>
      <c r="B25" s="9">
        <f>2-B24</f>
        <v>0.034295757480744316</v>
      </c>
      <c r="C25" s="9">
        <f aca="true" t="shared" si="6" ref="C25:O25">2-C24</f>
        <v>0.03450740303361699</v>
      </c>
      <c r="D25" s="9">
        <f t="shared" si="6"/>
        <v>0.03311326359172595</v>
      </c>
      <c r="E25" s="9">
        <f t="shared" si="6"/>
        <v>0.045328369623290454</v>
      </c>
      <c r="F25" s="9">
        <f t="shared" si="6"/>
        <v>0.05056882387302397</v>
      </c>
      <c r="G25" s="9">
        <f t="shared" si="6"/>
        <v>0.04970433316490164</v>
      </c>
      <c r="H25" s="9">
        <f t="shared" si="6"/>
        <v>0.06135439027832734</v>
      </c>
      <c r="I25" s="9">
        <f t="shared" si="6"/>
        <v>0.05094022016803601</v>
      </c>
      <c r="J25" s="9">
        <f t="shared" si="6"/>
        <v>0.06181374305140808</v>
      </c>
      <c r="K25" s="9">
        <f t="shared" si="6"/>
        <v>0.02401456569402982</v>
      </c>
      <c r="L25" s="9">
        <f t="shared" si="6"/>
        <v>0.07111858839979868</v>
      </c>
      <c r="M25" s="9">
        <f t="shared" si="6"/>
        <v>0.04431187273408721</v>
      </c>
      <c r="N25" s="9">
        <f t="shared" si="6"/>
        <v>0.04163212753795342</v>
      </c>
      <c r="O25" s="9">
        <f t="shared" si="6"/>
        <v>0.056379371292127445</v>
      </c>
      <c r="P25" s="9"/>
      <c r="Q25" s="9">
        <f>AVERAGE(B25:O25)</f>
        <v>0.047077344994505096</v>
      </c>
      <c r="R25" s="9">
        <f>STDEV(B25:O25)</f>
        <v>0.013032901404446039</v>
      </c>
      <c r="S25" s="42">
        <v>0.05</v>
      </c>
      <c r="T25" s="44">
        <v>3</v>
      </c>
      <c r="U25" s="9">
        <f t="shared" si="5"/>
        <v>0.15000000000000002</v>
      </c>
      <c r="V25" s="10"/>
    </row>
    <row r="26" spans="1:22" ht="12.75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42"/>
      <c r="T26" s="44"/>
      <c r="U26" s="9"/>
      <c r="V26" s="10"/>
    </row>
    <row r="27" spans="1:22" ht="12.75">
      <c r="A27" s="10" t="s">
        <v>30</v>
      </c>
      <c r="B27" s="9">
        <v>2.799996151275295</v>
      </c>
      <c r="C27" s="9">
        <v>2.770592619155182</v>
      </c>
      <c r="D27" s="9">
        <v>2.7717218358259514</v>
      </c>
      <c r="E27" s="9">
        <v>2.7416692852330464</v>
      </c>
      <c r="F27" s="9">
        <v>2.700118594356344</v>
      </c>
      <c r="G27" s="9">
        <v>2.7259568899753197</v>
      </c>
      <c r="H27" s="9">
        <v>2.7174656553120595</v>
      </c>
      <c r="I27" s="9">
        <v>2.7038190193778346</v>
      </c>
      <c r="J27" s="9">
        <v>2.724051221268153</v>
      </c>
      <c r="K27" s="9">
        <v>2.770600475421618</v>
      </c>
      <c r="L27" s="9">
        <v>2.6954853532941647</v>
      </c>
      <c r="M27" s="9">
        <v>2.7780760418867287</v>
      </c>
      <c r="N27" s="9">
        <v>2.710848529434756</v>
      </c>
      <c r="O27" s="9">
        <v>2.7688785143061474</v>
      </c>
      <c r="P27" s="9"/>
      <c r="Q27" s="9">
        <f>AVERAGE(B27:O27)</f>
        <v>2.7413771561516143</v>
      </c>
      <c r="R27" s="9">
        <f>STDEV(B27:O27)</f>
        <v>0.034449985792635064</v>
      </c>
      <c r="S27" s="42">
        <v>2.72</v>
      </c>
      <c r="T27" s="44">
        <v>2</v>
      </c>
      <c r="U27" s="9">
        <f t="shared" si="5"/>
        <v>5.44</v>
      </c>
      <c r="V27" s="10"/>
    </row>
    <row r="28" spans="1:22" ht="12.75">
      <c r="A28" s="10" t="s">
        <v>66</v>
      </c>
      <c r="B28" s="9">
        <f>B34-B25</f>
        <v>0.2351978410435634</v>
      </c>
      <c r="C28" s="9">
        <f>C34-C25</f>
        <v>0.2524278139137636</v>
      </c>
      <c r="D28" s="9">
        <f>D34-D25</f>
        <v>0.24920168807151033</v>
      </c>
      <c r="E28" s="9">
        <f>E34-E25</f>
        <v>0.2268205320433921</v>
      </c>
      <c r="F28" s="9">
        <f>F34-F25</f>
        <v>0.2865781650411504</v>
      </c>
      <c r="G28" s="9">
        <f>G34-G25</f>
        <v>0.26453172672572733</v>
      </c>
      <c r="H28" s="9">
        <f>H34-H25</f>
        <v>0.27038021712103727</v>
      </c>
      <c r="I28" s="9">
        <f>I34-I25</f>
        <v>0.2743515764701275</v>
      </c>
      <c r="J28" s="9">
        <f>J34-J25</f>
        <v>0.2639869191871472</v>
      </c>
      <c r="K28" s="9">
        <f>K34-K25</f>
        <v>0.24586331406808265</v>
      </c>
      <c r="L28" s="9">
        <f>L34-L25</f>
        <v>0.20891898426332778</v>
      </c>
      <c r="M28" s="9">
        <f>M34-M25</f>
        <v>0.21635980056089693</v>
      </c>
      <c r="N28" s="9">
        <f>N34-N25</f>
        <v>0.2920697619382631</v>
      </c>
      <c r="O28" s="9">
        <f>O34-O25</f>
        <v>0.27478450392398784</v>
      </c>
      <c r="P28" s="9"/>
      <c r="Q28" s="9">
        <f>AVERAGE(B28:O28)</f>
        <v>0.25439091745514125</v>
      </c>
      <c r="R28" s="9">
        <f>STDEV(B28:O28)</f>
        <v>0.025520251781348483</v>
      </c>
      <c r="S28" s="42">
        <v>0.24</v>
      </c>
      <c r="T28" s="44">
        <v>2</v>
      </c>
      <c r="U28" s="9">
        <f t="shared" si="5"/>
        <v>0.48</v>
      </c>
      <c r="V28" s="10"/>
    </row>
    <row r="29" spans="1:22" ht="12.75">
      <c r="A29" s="10" t="s">
        <v>55</v>
      </c>
      <c r="B29" s="9">
        <v>0.04996232703771317</v>
      </c>
      <c r="C29" s="9">
        <v>0.050371226058358295</v>
      </c>
      <c r="D29" s="9">
        <v>0.05053191003447824</v>
      </c>
      <c r="E29" s="9">
        <v>0.051328136824490264</v>
      </c>
      <c r="F29" s="9">
        <v>0.04888356241551061</v>
      </c>
      <c r="G29" s="9">
        <v>0.0462145048785873</v>
      </c>
      <c r="H29" s="9">
        <v>0.05346145745382446</v>
      </c>
      <c r="I29" s="9">
        <v>0.05242874021527589</v>
      </c>
      <c r="J29" s="9">
        <v>0.04529407795229917</v>
      </c>
      <c r="K29" s="9">
        <v>0.0497763282259572</v>
      </c>
      <c r="L29" s="9">
        <v>0.030702814111737337</v>
      </c>
      <c r="M29" s="9">
        <v>0.05315215560927422</v>
      </c>
      <c r="N29" s="9">
        <v>0.04355387613213041</v>
      </c>
      <c r="O29" s="9">
        <v>0.04386093006758893</v>
      </c>
      <c r="P29" s="9"/>
      <c r="Q29" s="9">
        <f>AVERAGE(B29:O29)</f>
        <v>0.04782300335837326</v>
      </c>
      <c r="R29" s="9">
        <f>STDEV(B29:O29)</f>
        <v>0.005903365842535797</v>
      </c>
      <c r="S29" s="42">
        <v>0.04</v>
      </c>
      <c r="T29" s="44">
        <v>2</v>
      </c>
      <c r="U29" s="9">
        <f t="shared" si="5"/>
        <v>0.08</v>
      </c>
      <c r="V29" s="10"/>
    </row>
    <row r="30" spans="1:22" ht="12.75">
      <c r="A30" s="10" t="s">
        <v>49</v>
      </c>
      <c r="B30" s="9">
        <v>0.006206689854104586</v>
      </c>
      <c r="C30" s="9">
        <v>0.008606788194974346</v>
      </c>
      <c r="D30" s="9">
        <v>0.007400780407852688</v>
      </c>
      <c r="E30" s="9">
        <v>0.008619080872034378</v>
      </c>
      <c r="F30" s="9">
        <v>0.009892944088214343</v>
      </c>
      <c r="G30" s="9">
        <v>0.00865582385887122</v>
      </c>
      <c r="H30" s="9">
        <v>0.007438343044980439</v>
      </c>
      <c r="I30" s="9">
        <v>0.011127441748351407</v>
      </c>
      <c r="J30" s="9">
        <v>0.008649772724048342</v>
      </c>
      <c r="K30" s="9">
        <v>0.008657017188130492</v>
      </c>
      <c r="L30" s="9">
        <v>0.003661565461274429</v>
      </c>
      <c r="M30" s="9">
        <v>0.006162757025212124</v>
      </c>
      <c r="N30" s="9">
        <v>0.007420230414135966</v>
      </c>
      <c r="O30" s="9">
        <v>0.008717966701162056</v>
      </c>
      <c r="P30" s="9"/>
      <c r="Q30" s="9">
        <f>AVERAGE(B30:O30)</f>
        <v>0.007944085827381915</v>
      </c>
      <c r="R30" s="9">
        <f>STDEV(B30:O30)</f>
        <v>0.0018037431746785817</v>
      </c>
      <c r="S30" s="9" t="s">
        <v>69</v>
      </c>
      <c r="T30" s="44"/>
      <c r="U30" s="9"/>
      <c r="V30" s="10"/>
    </row>
    <row r="31" spans="1:22" ht="12.7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44"/>
      <c r="U31" s="9"/>
      <c r="V31" s="10"/>
    </row>
    <row r="32" spans="1:22" ht="12.75">
      <c r="A32" s="11" t="s">
        <v>27</v>
      </c>
      <c r="B32" s="12">
        <f>SUM(B22:B30)</f>
        <v>7.804255443975523</v>
      </c>
      <c r="C32" s="12">
        <f aca="true" t="shared" si="7" ref="C32:O32">SUM(C22:C30)</f>
        <v>7.799626074419544</v>
      </c>
      <c r="D32" s="12">
        <f t="shared" si="7"/>
        <v>7.797706423067829</v>
      </c>
      <c r="E32" s="12">
        <f t="shared" si="7"/>
        <v>7.775550609892305</v>
      </c>
      <c r="F32" s="12">
        <f t="shared" si="7"/>
        <v>7.7853788389188665</v>
      </c>
      <c r="G32" s="12">
        <f t="shared" si="7"/>
        <v>7.785105556010477</v>
      </c>
      <c r="H32" s="12">
        <f t="shared" si="7"/>
        <v>7.7897114340355325</v>
      </c>
      <c r="I32" s="12">
        <f t="shared" si="7"/>
        <v>7.783598443947804</v>
      </c>
      <c r="J32" s="12">
        <f t="shared" si="7"/>
        <v>7.786444431328677</v>
      </c>
      <c r="K32" s="12">
        <f t="shared" si="7"/>
        <v>7.7934522088754</v>
      </c>
      <c r="L32" s="12">
        <f t="shared" si="7"/>
        <v>7.737164005665202</v>
      </c>
      <c r="M32" s="12">
        <f t="shared" si="7"/>
        <v>7.787953345724578</v>
      </c>
      <c r="N32" s="12">
        <f t="shared" si="7"/>
        <v>7.787354230844131</v>
      </c>
      <c r="O32" s="12">
        <f t="shared" si="7"/>
        <v>7.812215800322476</v>
      </c>
      <c r="P32" s="12"/>
      <c r="Q32" s="12">
        <f>AVERAGE(B32:O32)</f>
        <v>7.787536917644881</v>
      </c>
      <c r="R32" s="12">
        <f>STDEV(B32:O32)</f>
        <v>0.017290336703498888</v>
      </c>
      <c r="S32" s="12">
        <v>7.75</v>
      </c>
      <c r="T32" s="47"/>
      <c r="U32" s="48">
        <f>SUM(U22:U29)</f>
        <v>23</v>
      </c>
      <c r="V32" s="10"/>
    </row>
    <row r="33" spans="2:22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9"/>
      <c r="O33" s="9"/>
      <c r="P33" s="9"/>
      <c r="Q33" s="9"/>
      <c r="R33" s="9"/>
      <c r="S33" s="9"/>
      <c r="T33" s="44"/>
      <c r="U33" s="9"/>
      <c r="V33" s="10"/>
    </row>
    <row r="34" spans="1:20" ht="12.75">
      <c r="A34" s="1" t="s">
        <v>68</v>
      </c>
      <c r="B34" s="13">
        <v>0.2694935985243077</v>
      </c>
      <c r="C34" s="13">
        <v>0.2869352169473806</v>
      </c>
      <c r="D34" s="13">
        <v>0.2823149516632363</v>
      </c>
      <c r="E34" s="13">
        <v>0.27214890166668254</v>
      </c>
      <c r="F34" s="13">
        <v>0.3371469889141744</v>
      </c>
      <c r="G34" s="13">
        <v>0.31423605989062897</v>
      </c>
      <c r="H34" s="13">
        <v>0.3317346073993646</v>
      </c>
      <c r="I34" s="13">
        <v>0.3252917966381635</v>
      </c>
      <c r="J34" s="13">
        <v>0.32580066223855525</v>
      </c>
      <c r="K34" s="13">
        <v>0.26987787976211247</v>
      </c>
      <c r="L34" s="13">
        <v>0.28003757266312646</v>
      </c>
      <c r="M34" s="13">
        <v>0.26067167329498414</v>
      </c>
      <c r="N34" s="13">
        <v>0.33370188947621654</v>
      </c>
      <c r="O34" s="13">
        <v>0.3311638752161153</v>
      </c>
      <c r="P34" s="13"/>
      <c r="Q34" s="13">
        <f>AVERAGE(B34:O34)</f>
        <v>0.30146826244964636</v>
      </c>
      <c r="R34" s="13">
        <f>STDEV(B34:O34)</f>
        <v>0.02910743178304418</v>
      </c>
      <c r="S34" s="13"/>
      <c r="T34" s="13"/>
    </row>
    <row r="35" spans="2:22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9"/>
      <c r="O35" s="9"/>
      <c r="P35" s="9"/>
      <c r="Q35" s="9"/>
      <c r="R35" s="9"/>
      <c r="S35" s="9"/>
      <c r="T35" s="44"/>
      <c r="U35" s="43"/>
      <c r="V35" s="10"/>
    </row>
    <row r="36" spans="1:22" ht="12.75">
      <c r="A36" s="4" t="s">
        <v>72</v>
      </c>
      <c r="B36" s="13" t="s">
        <v>64</v>
      </c>
      <c r="C36" s="13" t="s">
        <v>64</v>
      </c>
      <c r="D36" s="13" t="s">
        <v>64</v>
      </c>
      <c r="E36" s="13" t="s">
        <v>64</v>
      </c>
      <c r="F36" s="13" t="s">
        <v>64</v>
      </c>
      <c r="G36" s="13" t="s">
        <v>64</v>
      </c>
      <c r="H36" s="13" t="s">
        <v>64</v>
      </c>
      <c r="I36" s="13" t="s">
        <v>64</v>
      </c>
      <c r="J36" s="13" t="s">
        <v>64</v>
      </c>
      <c r="K36" s="13" t="s">
        <v>64</v>
      </c>
      <c r="L36" s="13" t="s">
        <v>64</v>
      </c>
      <c r="M36" s="9" t="s">
        <v>64</v>
      </c>
      <c r="N36" s="9" t="s">
        <v>64</v>
      </c>
      <c r="O36" s="9" t="s">
        <v>64</v>
      </c>
      <c r="P36" s="9"/>
      <c r="Q36" s="41" t="s">
        <v>20</v>
      </c>
      <c r="R36" s="41" t="s">
        <v>21</v>
      </c>
      <c r="S36" s="41" t="s">
        <v>63</v>
      </c>
      <c r="T36" s="44"/>
      <c r="U36" s="10" t="s">
        <v>74</v>
      </c>
      <c r="V36" s="10"/>
    </row>
    <row r="37" spans="1:22" ht="12.75">
      <c r="A37" s="6" t="s">
        <v>22</v>
      </c>
      <c r="B37" s="14">
        <v>0.5822414806438289</v>
      </c>
      <c r="C37" s="14">
        <v>0.46857546813770307</v>
      </c>
      <c r="D37" s="14">
        <v>0.5423887173403042</v>
      </c>
      <c r="E37" s="14">
        <v>0.604603764546635</v>
      </c>
      <c r="F37" s="14">
        <v>0.6253422716461753</v>
      </c>
      <c r="G37" s="14">
        <v>0.521088325714036</v>
      </c>
      <c r="H37" s="14">
        <v>0.672341318418535</v>
      </c>
      <c r="I37" s="14">
        <v>0.6433455441239638</v>
      </c>
      <c r="J37" s="14">
        <v>0.5705324286197362</v>
      </c>
      <c r="K37" s="14">
        <v>0.6661786459526516</v>
      </c>
      <c r="L37" s="14">
        <v>0.36674359129085166</v>
      </c>
      <c r="M37" s="14">
        <v>0.5645705070910555</v>
      </c>
      <c r="N37" s="14">
        <v>0.6842994975635384</v>
      </c>
      <c r="O37" s="14">
        <v>0.6161040551486046</v>
      </c>
      <c r="P37" s="14"/>
      <c r="Q37" s="14">
        <f>AVERAGE(B37:O37)</f>
        <v>0.5805968297312585</v>
      </c>
      <c r="R37" s="14">
        <f>STDEV(B37:O37)</f>
        <v>0.08678716162820348</v>
      </c>
      <c r="S37" s="45">
        <v>0.58</v>
      </c>
      <c r="T37" s="46">
        <v>1</v>
      </c>
      <c r="U37" s="6">
        <f>S37*T37</f>
        <v>0.58</v>
      </c>
      <c r="V37" s="10"/>
    </row>
    <row r="38" spans="1:22" ht="12.75">
      <c r="A38" s="10" t="s">
        <v>70</v>
      </c>
      <c r="B38" s="9">
        <f>B22*4</f>
        <v>10.851569739059395</v>
      </c>
      <c r="C38" s="9">
        <f aca="true" t="shared" si="8" ref="C38:O38">C22*4</f>
        <v>10.870510508389065</v>
      </c>
      <c r="D38" s="9">
        <f t="shared" si="8"/>
        <v>10.875400834912142</v>
      </c>
      <c r="E38" s="9">
        <f t="shared" si="8"/>
        <v>10.988454299677365</v>
      </c>
      <c r="F38" s="9">
        <f t="shared" si="8"/>
        <v>10.959622292070586</v>
      </c>
      <c r="G38" s="9">
        <f t="shared" si="8"/>
        <v>10.95898644228789</v>
      </c>
      <c r="H38" s="9">
        <f t="shared" si="8"/>
        <v>10.963863044414524</v>
      </c>
      <c r="I38" s="9">
        <f t="shared" si="8"/>
        <v>10.967486664544857</v>
      </c>
      <c r="J38" s="9">
        <f t="shared" si="8"/>
        <v>10.977849760788118</v>
      </c>
      <c r="K38" s="9">
        <f t="shared" si="8"/>
        <v>10.87422029588645</v>
      </c>
      <c r="L38" s="9">
        <f t="shared" si="8"/>
        <v>11.19358115413879</v>
      </c>
      <c r="M38" s="9">
        <f t="shared" si="8"/>
        <v>10.93681036256986</v>
      </c>
      <c r="N38" s="9">
        <f t="shared" si="8"/>
        <v>10.933847331699384</v>
      </c>
      <c r="O38" s="9">
        <f t="shared" si="8"/>
        <v>10.863895541294358</v>
      </c>
      <c r="P38" s="9"/>
      <c r="Q38" s="9">
        <f>AVERAGE(B38:O38)</f>
        <v>10.944007019409487</v>
      </c>
      <c r="R38" s="9">
        <f>STDEV(B38:O38)</f>
        <v>0.08634374914752437</v>
      </c>
      <c r="S38" s="42">
        <f>S22*4</f>
        <v>11</v>
      </c>
      <c r="T38" s="44">
        <v>2</v>
      </c>
      <c r="U38" s="10">
        <f>S38*T38</f>
        <v>22</v>
      </c>
      <c r="V38" s="10"/>
    </row>
    <row r="39" spans="1:22" ht="12.75">
      <c r="A39" s="10" t="s">
        <v>67</v>
      </c>
      <c r="B39" s="9">
        <f>12-SUM(B37:B38)</f>
        <v>0.5661887802967769</v>
      </c>
      <c r="C39" s="9">
        <f aca="true" t="shared" si="9" ref="C39:O39">12-SUM(C37:C38)</f>
        <v>0.6609140234732322</v>
      </c>
      <c r="D39" s="9">
        <f t="shared" si="9"/>
        <v>0.5822104477475545</v>
      </c>
      <c r="E39" s="9">
        <f t="shared" si="9"/>
        <v>0.40694193577600046</v>
      </c>
      <c r="F39" s="9">
        <f t="shared" si="9"/>
        <v>0.41503543628323847</v>
      </c>
      <c r="G39" s="9">
        <f t="shared" si="9"/>
        <v>0.5199252319980747</v>
      </c>
      <c r="H39" s="9">
        <f t="shared" si="9"/>
        <v>0.3637956371669411</v>
      </c>
      <c r="I39" s="9">
        <f t="shared" si="9"/>
        <v>0.38916779133117885</v>
      </c>
      <c r="J39" s="9">
        <f t="shared" si="9"/>
        <v>0.4516178105921469</v>
      </c>
      <c r="K39" s="9">
        <f t="shared" si="9"/>
        <v>0.4596010581608976</v>
      </c>
      <c r="L39" s="9">
        <f t="shared" si="9"/>
        <v>0.43967525457035705</v>
      </c>
      <c r="M39" s="9">
        <f t="shared" si="9"/>
        <v>0.498619130339085</v>
      </c>
      <c r="N39" s="9">
        <f t="shared" si="9"/>
        <v>0.38185317073707736</v>
      </c>
      <c r="O39" s="9">
        <f t="shared" si="9"/>
        <v>0.520000403557038</v>
      </c>
      <c r="P39" s="9"/>
      <c r="Q39" s="9">
        <f>AVERAGE(B39:O39)</f>
        <v>0.47539615085925707</v>
      </c>
      <c r="R39" s="9">
        <f>STDEV(B39:O39)</f>
        <v>0.08666546108765448</v>
      </c>
      <c r="S39" s="42">
        <f>12-SUM(S37:S38)</f>
        <v>0.41999999999999993</v>
      </c>
      <c r="T39" s="44">
        <v>1</v>
      </c>
      <c r="U39" s="10">
        <f>S39*T39</f>
        <v>0.41999999999999993</v>
      </c>
      <c r="V39" s="10"/>
    </row>
    <row r="40" spans="1:21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48">
        <f>SUM(U37:U39)</f>
        <v>23</v>
      </c>
    </row>
    <row r="41" spans="2:21" s="38" customFormat="1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19" s="15" customFormat="1" ht="15.75" customHeight="1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37"/>
      <c r="L42" s="13"/>
      <c r="M42" s="13"/>
      <c r="N42" s="13"/>
      <c r="O42" s="13"/>
      <c r="P42" s="13"/>
      <c r="Q42" s="9"/>
      <c r="R42" s="1"/>
      <c r="S42" s="1"/>
    </row>
    <row r="43" spans="1:18" s="15" customFormat="1" ht="15.75" customHeight="1">
      <c r="A43" s="34" t="s">
        <v>32</v>
      </c>
      <c r="B43" s="34"/>
      <c r="C43" s="34"/>
      <c r="D43" s="37" t="s">
        <v>75</v>
      </c>
      <c r="E43" s="40"/>
      <c r="F43" s="40"/>
      <c r="G43" s="40"/>
      <c r="H43" s="40"/>
      <c r="I43" s="40"/>
      <c r="J43" s="16"/>
      <c r="K43" s="16"/>
      <c r="L43" s="17"/>
      <c r="M43" s="17"/>
      <c r="N43" s="17"/>
      <c r="O43" s="17"/>
      <c r="P43" s="17"/>
      <c r="Q43" s="26"/>
      <c r="R43" s="17"/>
    </row>
    <row r="44" spans="1:20" s="52" customFormat="1" ht="21.75" customHeight="1">
      <c r="A44" s="49" t="s">
        <v>33</v>
      </c>
      <c r="B44" s="50"/>
      <c r="C44" s="50"/>
      <c r="D44" s="53" t="s">
        <v>78</v>
      </c>
      <c r="E44" s="53"/>
      <c r="F44" s="53"/>
      <c r="G44" s="53"/>
      <c r="H44" s="53"/>
      <c r="I44" s="53"/>
      <c r="J44" s="51"/>
      <c r="K44" s="51"/>
      <c r="L44" s="51"/>
      <c r="N44" s="51"/>
      <c r="O44" s="51" t="s">
        <v>82</v>
      </c>
      <c r="P44" s="51"/>
      <c r="Q44" s="51"/>
      <c r="S44" s="51"/>
      <c r="T44" s="51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18"/>
      <c r="J45" s="18"/>
      <c r="K45" s="18"/>
      <c r="L45" s="18"/>
      <c r="M45" s="18"/>
      <c r="N45" s="18"/>
      <c r="O45" s="18"/>
      <c r="P45" s="18"/>
      <c r="Q45" s="18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20"/>
      <c r="B47" s="20"/>
      <c r="C47" s="20" t="s">
        <v>34</v>
      </c>
      <c r="D47" s="20"/>
      <c r="E47" s="20"/>
      <c r="F47" s="20"/>
      <c r="G47" s="20"/>
      <c r="H47" s="21"/>
    </row>
    <row r="48" spans="1:10" ht="12.75">
      <c r="A48" s="22" t="s">
        <v>36</v>
      </c>
      <c r="B48" s="22" t="s">
        <v>37</v>
      </c>
      <c r="C48" s="22" t="s">
        <v>38</v>
      </c>
      <c r="D48" s="22" t="s">
        <v>39</v>
      </c>
      <c r="E48" s="22" t="s">
        <v>40</v>
      </c>
      <c r="F48" s="22" t="s">
        <v>41</v>
      </c>
      <c r="G48" s="22" t="s">
        <v>42</v>
      </c>
      <c r="H48" s="23"/>
      <c r="I48" s="33" t="s">
        <v>43</v>
      </c>
      <c r="J48" s="33"/>
    </row>
    <row r="49" spans="1:10" ht="12.75">
      <c r="A49" s="23" t="s">
        <v>45</v>
      </c>
      <c r="B49" s="23" t="s">
        <v>28</v>
      </c>
      <c r="C49" s="23" t="s">
        <v>46</v>
      </c>
      <c r="D49" s="23">
        <v>20</v>
      </c>
      <c r="E49" s="23">
        <v>10</v>
      </c>
      <c r="F49" s="23">
        <v>600</v>
      </c>
      <c r="G49" s="23">
        <v>-600</v>
      </c>
      <c r="H49" s="19"/>
      <c r="I49" s="30" t="s">
        <v>47</v>
      </c>
      <c r="J49" s="30"/>
    </row>
    <row r="50" spans="1:10" ht="12.75">
      <c r="A50" s="23" t="s">
        <v>45</v>
      </c>
      <c r="B50" s="23" t="s">
        <v>49</v>
      </c>
      <c r="C50" s="23" t="s">
        <v>46</v>
      </c>
      <c r="D50" s="23">
        <v>20</v>
      </c>
      <c r="E50" s="23">
        <v>10</v>
      </c>
      <c r="F50" s="23">
        <v>350</v>
      </c>
      <c r="G50" s="23">
        <v>-600</v>
      </c>
      <c r="H50" s="19"/>
      <c r="I50" s="30" t="s">
        <v>47</v>
      </c>
      <c r="J50" s="30"/>
    </row>
    <row r="51" spans="1:10" ht="12.75">
      <c r="A51" s="23" t="s">
        <v>45</v>
      </c>
      <c r="B51" s="23" t="s">
        <v>29</v>
      </c>
      <c r="C51" s="23" t="s">
        <v>46</v>
      </c>
      <c r="D51" s="23">
        <v>20</v>
      </c>
      <c r="E51" s="23">
        <v>10</v>
      </c>
      <c r="F51" s="23">
        <v>600</v>
      </c>
      <c r="G51" s="23">
        <v>-600</v>
      </c>
      <c r="H51" s="19"/>
      <c r="I51" s="30" t="s">
        <v>51</v>
      </c>
      <c r="J51" s="30"/>
    </row>
    <row r="52" spans="1:10" ht="12.75">
      <c r="A52" s="24" t="s">
        <v>45</v>
      </c>
      <c r="B52" s="24" t="s">
        <v>22</v>
      </c>
      <c r="C52" s="24" t="s">
        <v>46</v>
      </c>
      <c r="D52" s="24">
        <v>20</v>
      </c>
      <c r="E52" s="24">
        <v>10</v>
      </c>
      <c r="F52" s="24">
        <v>600</v>
      </c>
      <c r="G52" s="24">
        <v>-600</v>
      </c>
      <c r="H52" s="19"/>
      <c r="I52" s="30" t="s">
        <v>53</v>
      </c>
      <c r="J52" s="30"/>
    </row>
    <row r="53" spans="1:10" ht="12.75">
      <c r="A53" s="23" t="s">
        <v>54</v>
      </c>
      <c r="B53" s="23" t="s">
        <v>55</v>
      </c>
      <c r="C53" s="23" t="s">
        <v>46</v>
      </c>
      <c r="D53" s="23">
        <v>20</v>
      </c>
      <c r="E53" s="23">
        <v>10</v>
      </c>
      <c r="F53" s="23">
        <v>600</v>
      </c>
      <c r="G53" s="23">
        <v>-600</v>
      </c>
      <c r="H53" s="19"/>
      <c r="I53" s="30" t="s">
        <v>47</v>
      </c>
      <c r="J53" s="30"/>
    </row>
    <row r="54" spans="1:10" ht="12.75">
      <c r="A54" s="23" t="s">
        <v>54</v>
      </c>
      <c r="B54" s="23" t="s">
        <v>30</v>
      </c>
      <c r="C54" s="23" t="s">
        <v>46</v>
      </c>
      <c r="D54" s="23">
        <v>20</v>
      </c>
      <c r="E54" s="23">
        <v>10</v>
      </c>
      <c r="F54" s="23">
        <v>600</v>
      </c>
      <c r="G54" s="23">
        <v>-600</v>
      </c>
      <c r="H54" s="19"/>
      <c r="I54" s="30" t="s">
        <v>56</v>
      </c>
      <c r="J54" s="30"/>
    </row>
    <row r="55" spans="1:10" ht="12.75">
      <c r="A55" s="23" t="s">
        <v>57</v>
      </c>
      <c r="B55" s="23" t="s">
        <v>31</v>
      </c>
      <c r="C55" s="23" t="s">
        <v>46</v>
      </c>
      <c r="D55" s="23">
        <v>20</v>
      </c>
      <c r="E55" s="23">
        <v>10</v>
      </c>
      <c r="F55" s="23">
        <v>500</v>
      </c>
      <c r="G55" s="23">
        <v>-500</v>
      </c>
      <c r="H55" s="19"/>
      <c r="I55" s="30" t="s">
        <v>58</v>
      </c>
      <c r="J55" s="30"/>
    </row>
    <row r="56" spans="1:10" ht="12.75">
      <c r="A56" s="23" t="s">
        <v>57</v>
      </c>
      <c r="B56" s="23" t="s">
        <v>59</v>
      </c>
      <c r="C56" s="23" t="s">
        <v>46</v>
      </c>
      <c r="D56" s="23">
        <v>20</v>
      </c>
      <c r="E56" s="23">
        <v>10</v>
      </c>
      <c r="F56" s="23">
        <v>500</v>
      </c>
      <c r="G56" s="23">
        <v>-500</v>
      </c>
      <c r="H56" s="19"/>
      <c r="I56" s="30" t="s">
        <v>60</v>
      </c>
      <c r="J56" s="30"/>
    </row>
    <row r="57" spans="1:10" ht="12.75">
      <c r="A57" s="25" t="s">
        <v>57</v>
      </c>
      <c r="B57" s="25" t="s">
        <v>61</v>
      </c>
      <c r="C57" s="25" t="s">
        <v>46</v>
      </c>
      <c r="D57" s="25">
        <v>20</v>
      </c>
      <c r="E57" s="25">
        <v>10</v>
      </c>
      <c r="F57" s="25">
        <v>500</v>
      </c>
      <c r="G57" s="25">
        <v>-500</v>
      </c>
      <c r="H57" s="19"/>
      <c r="I57" s="31" t="s">
        <v>62</v>
      </c>
      <c r="J57" s="31"/>
    </row>
    <row r="59" spans="1:8" ht="12.75">
      <c r="A59" s="19" t="s">
        <v>35</v>
      </c>
      <c r="B59" s="19"/>
      <c r="C59" s="19"/>
      <c r="D59" s="19"/>
      <c r="E59" s="19"/>
      <c r="F59" s="19"/>
      <c r="G59" s="19"/>
      <c r="H59" s="19"/>
    </row>
    <row r="60" spans="1:8" ht="12.75">
      <c r="A60" s="19" t="s">
        <v>44</v>
      </c>
      <c r="B60" s="19"/>
      <c r="C60" s="19"/>
      <c r="D60" s="19"/>
      <c r="E60" s="19"/>
      <c r="F60" s="19"/>
      <c r="G60" s="19"/>
      <c r="H60" s="19"/>
    </row>
    <row r="61" spans="1:8" ht="12.75">
      <c r="A61" s="19" t="s">
        <v>48</v>
      </c>
      <c r="B61" s="19"/>
      <c r="C61" s="19"/>
      <c r="D61" s="19"/>
      <c r="E61" s="19"/>
      <c r="F61" s="19"/>
      <c r="G61" s="19"/>
      <c r="H61" s="19"/>
    </row>
    <row r="62" spans="1:8" ht="12.75">
      <c r="A62" s="19" t="s">
        <v>50</v>
      </c>
      <c r="B62" s="19"/>
      <c r="C62" s="19"/>
      <c r="D62" s="19"/>
      <c r="E62" s="19"/>
      <c r="F62" s="19"/>
      <c r="G62" s="19"/>
      <c r="H62" s="19"/>
    </row>
    <row r="63" spans="1:8" ht="12.75">
      <c r="A63" s="19" t="s">
        <v>52</v>
      </c>
      <c r="B63" s="19"/>
      <c r="C63" s="32">
        <v>38489</v>
      </c>
      <c r="D63" s="32"/>
      <c r="E63" s="19"/>
      <c r="F63" s="19"/>
      <c r="G63" s="19"/>
      <c r="H63" s="19"/>
    </row>
    <row r="64" spans="1:8" ht="12.75">
      <c r="A64" s="19"/>
      <c r="B64" s="19"/>
      <c r="C64" s="19"/>
      <c r="D64" s="19"/>
      <c r="E64" s="19"/>
      <c r="F64" s="19"/>
      <c r="G64" s="19"/>
      <c r="H64" s="19"/>
    </row>
    <row r="65" spans="7:20" ht="12.75">
      <c r="G65" s="19"/>
      <c r="H65" s="19"/>
      <c r="S65" s="19"/>
      <c r="T65" s="19"/>
    </row>
  </sheetData>
  <mergeCells count="14">
    <mergeCell ref="A43:C43"/>
    <mergeCell ref="A45:H45"/>
    <mergeCell ref="A1:T1"/>
    <mergeCell ref="I48:J48"/>
    <mergeCell ref="I49:J49"/>
    <mergeCell ref="I50:J50"/>
    <mergeCell ref="I51:J51"/>
    <mergeCell ref="I55:J55"/>
    <mergeCell ref="I56:J56"/>
    <mergeCell ref="I57:J57"/>
    <mergeCell ref="C63:D63"/>
    <mergeCell ref="I52:J52"/>
    <mergeCell ref="I53:J53"/>
    <mergeCell ref="I54:J54"/>
  </mergeCells>
  <printOptions/>
  <pageMargins left="0.82" right="0.75" top="0.59" bottom="0.54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2006-07-12T01:11:40Z</cp:lastPrinted>
  <dcterms:created xsi:type="dcterms:W3CDTF">2006-05-24T19:10:35Z</dcterms:created>
  <dcterms:modified xsi:type="dcterms:W3CDTF">2008-05-23T02:13:30Z</dcterms:modified>
  <cp:category/>
  <cp:version/>
  <cp:contentType/>
  <cp:contentStatus/>
</cp:coreProperties>
</file>