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<sst xmlns="http://schemas.openxmlformats.org/spreadsheetml/2006/main" count="74" uniqueCount="57">
  <si>
    <t>Oxide</t>
  </si>
  <si>
    <t>Wt % Oxide</t>
  </si>
  <si>
    <t>Mol #</t>
  </si>
  <si>
    <t>Atom Prop.</t>
  </si>
  <si>
    <t># Ions/formula</t>
  </si>
  <si>
    <t>Oxide MW</t>
  </si>
  <si>
    <t>CaO</t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</si>
  <si>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5</t>
    </r>
  </si>
  <si>
    <r>
      <t>Fe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</si>
  <si>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t>Total:</t>
  </si>
  <si>
    <t>Enter Oxygens in formula:</t>
  </si>
  <si>
    <t>F=</t>
  </si>
  <si>
    <r>
      <t>SiO</t>
    </r>
    <r>
      <rPr>
        <vertAlign val="subscript"/>
        <sz val="10"/>
        <rFont val="Arial"/>
        <family val="2"/>
      </rPr>
      <t>2</t>
    </r>
  </si>
  <si>
    <t>Oxygen Factor Calculation:</t>
  </si>
  <si>
    <t>F is factor for anion proportion calculation</t>
  </si>
  <si>
    <r>
      <t>As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5</t>
    </r>
  </si>
  <si>
    <t>Anion Prop.</t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</si>
  <si>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O+</t>
    </r>
  </si>
  <si>
    <t>CuO</t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</si>
  <si>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O-</t>
    </r>
  </si>
  <si>
    <r>
      <t>Y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</si>
  <si>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Nd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</si>
  <si>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Sm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</si>
  <si>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Gd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</si>
  <si>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t>Fit Calulator without Cl and F</t>
  </si>
  <si>
    <t>Comment</t>
  </si>
  <si>
    <t>SiO2</t>
  </si>
  <si>
    <t>Y2O3</t>
  </si>
  <si>
    <t>P2O5</t>
  </si>
  <si>
    <t>Nd2O3</t>
  </si>
  <si>
    <t>Gd2O3</t>
  </si>
  <si>
    <t>As2O3</t>
  </si>
  <si>
    <t>Dy2O3</t>
  </si>
  <si>
    <t>Sm2O3</t>
  </si>
  <si>
    <t>Fe2O3</t>
  </si>
  <si>
    <t>Eu2O3</t>
  </si>
  <si>
    <t>Total</t>
  </si>
  <si>
    <t>R060924</t>
  </si>
  <si>
    <t>R060929</t>
  </si>
  <si>
    <t>R060932</t>
  </si>
  <si>
    <t>R060934</t>
  </si>
  <si>
    <t>R060935</t>
  </si>
  <si>
    <t>R060936</t>
  </si>
  <si>
    <t>R060937</t>
  </si>
  <si>
    <t>average</t>
  </si>
  <si>
    <t>std dev</t>
  </si>
  <si>
    <t>Removed Points:</t>
  </si>
  <si>
    <t>Agardite-(Y)</t>
  </si>
  <si>
    <r>
      <t>Cu</t>
    </r>
    <r>
      <rPr>
        <vertAlign val="superscript"/>
        <sz val="10"/>
        <rFont val="Arial"/>
        <family val="2"/>
      </rPr>
      <t>2+</t>
    </r>
    <r>
      <rPr>
        <vertAlign val="subscript"/>
        <sz val="10"/>
        <rFont val="Arial"/>
        <family val="2"/>
      </rPr>
      <t>6</t>
    </r>
    <r>
      <rPr>
        <sz val="10"/>
        <rFont val="Arial"/>
        <family val="2"/>
      </rPr>
      <t>Y(AsO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(OH)</t>
    </r>
    <r>
      <rPr>
        <vertAlign val="subscript"/>
        <sz val="10"/>
        <rFont val="Arial"/>
        <family val="2"/>
      </rPr>
      <t>6</t>
    </r>
    <r>
      <rPr>
        <sz val="10"/>
        <rFont val="Arial"/>
        <family val="2"/>
      </rPr>
      <t>·3H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</si>
  <si>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R060711.</t>
  </si>
  <si>
    <r>
      <t>Eu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</si>
  <si>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t>Sample Description: R060711 (mixite group)</t>
  </si>
  <si>
    <t xml:space="preserve">As + P + Si= </t>
  </si>
  <si>
    <t xml:space="preserve">REE + Ca = </t>
  </si>
  <si>
    <t xml:space="preserve">Cu + Fe = </t>
  </si>
  <si>
    <t>Empirical Formula</t>
  </si>
  <si>
    <r>
      <t>(Cu</t>
    </r>
    <r>
      <rPr>
        <vertAlign val="subscript"/>
        <sz val="11"/>
        <rFont val="Calibri"/>
        <family val="2"/>
      </rPr>
      <t>5.73</t>
    </r>
    <r>
      <rPr>
        <sz val="11"/>
        <rFont val="Calibri"/>
        <family val="2"/>
      </rPr>
      <t>Fe</t>
    </r>
    <r>
      <rPr>
        <vertAlign val="subscript"/>
        <sz val="11"/>
        <rFont val="Calibri"/>
        <family val="2"/>
      </rPr>
      <t>0.04</t>
    </r>
    <r>
      <rPr>
        <sz val="11"/>
        <rFont val="Calibri"/>
        <family val="2"/>
      </rPr>
      <t>)</t>
    </r>
    <r>
      <rPr>
        <vertAlign val="subscript"/>
        <sz val="11"/>
        <rFont val="Calibri"/>
        <family val="2"/>
      </rPr>
      <t>Σ=5.77</t>
    </r>
    <r>
      <rPr>
        <sz val="11"/>
        <rFont val="Calibri"/>
        <family val="2"/>
      </rPr>
      <t>(Y</t>
    </r>
    <r>
      <rPr>
        <vertAlign val="subscript"/>
        <sz val="11"/>
        <rFont val="Calibri"/>
        <family val="2"/>
      </rPr>
      <t>0.32</t>
    </r>
    <r>
      <rPr>
        <sz val="11"/>
        <rFont val="Calibri"/>
        <family val="2"/>
      </rPr>
      <t xml:space="preserve"> Gd</t>
    </r>
    <r>
      <rPr>
        <vertAlign val="subscript"/>
        <sz val="11"/>
        <rFont val="Calibri"/>
        <family val="2"/>
      </rPr>
      <t>0.10</t>
    </r>
    <r>
      <rPr>
        <sz val="11"/>
        <rFont val="Calibri"/>
        <family val="2"/>
      </rPr>
      <t>Nd</t>
    </r>
    <r>
      <rPr>
        <vertAlign val="subscript"/>
        <sz val="11"/>
        <rFont val="Calibri"/>
        <family val="2"/>
      </rPr>
      <t>0.03</t>
    </r>
    <r>
      <rPr>
        <sz val="11"/>
        <rFont val="Calibri"/>
        <family val="2"/>
      </rPr>
      <t>Sm</t>
    </r>
    <r>
      <rPr>
        <vertAlign val="subscript"/>
        <sz val="11"/>
        <rFont val="Calibri"/>
        <family val="2"/>
      </rPr>
      <t>0.08</t>
    </r>
    <r>
      <rPr>
        <sz val="11"/>
        <rFont val="Calibri"/>
        <family val="2"/>
      </rPr>
      <t>Ca</t>
    </r>
    <r>
      <rPr>
        <vertAlign val="subscript"/>
        <sz val="11"/>
        <rFont val="Calibri"/>
        <family val="2"/>
      </rPr>
      <t>0.39</t>
    </r>
    <r>
      <rPr>
        <sz val="11"/>
        <rFont val="Calibri"/>
        <family val="2"/>
      </rPr>
      <t>)</t>
    </r>
    <r>
      <rPr>
        <vertAlign val="subscript"/>
        <sz val="11"/>
        <rFont val="Calibri"/>
        <family val="2"/>
      </rPr>
      <t>Σ=0.92</t>
    </r>
    <r>
      <rPr>
        <sz val="11"/>
        <rFont val="Calibri"/>
        <family val="2"/>
      </rPr>
      <t>[(AsO</t>
    </r>
    <r>
      <rPr>
        <vertAlign val="subscript"/>
        <sz val="11"/>
        <rFont val="Calibri"/>
        <family val="2"/>
      </rPr>
      <t>4</t>
    </r>
    <r>
      <rPr>
        <sz val="11"/>
        <rFont val="Calibri"/>
        <family val="2"/>
      </rPr>
      <t>)</t>
    </r>
    <r>
      <rPr>
        <vertAlign val="subscript"/>
        <sz val="11"/>
        <rFont val="Calibri"/>
        <family val="2"/>
      </rPr>
      <t>0.79</t>
    </r>
    <r>
      <rPr>
        <sz val="11"/>
        <rFont val="Calibri"/>
        <family val="2"/>
      </rPr>
      <t>+(PO</t>
    </r>
    <r>
      <rPr>
        <vertAlign val="subscript"/>
        <sz val="11"/>
        <rFont val="Calibri"/>
        <family val="2"/>
      </rPr>
      <t>4</t>
    </r>
    <r>
      <rPr>
        <sz val="11"/>
        <rFont val="Calibri"/>
        <family val="2"/>
      </rPr>
      <t>)</t>
    </r>
    <r>
      <rPr>
        <vertAlign val="subscript"/>
        <sz val="11"/>
        <rFont val="Calibri"/>
        <family val="2"/>
      </rPr>
      <t>0.06</t>
    </r>
    <r>
      <rPr>
        <sz val="11"/>
        <rFont val="Calibri"/>
        <family val="2"/>
      </rPr>
      <t>+(SiO</t>
    </r>
    <r>
      <rPr>
        <vertAlign val="subscript"/>
        <sz val="11"/>
        <rFont val="Calibri"/>
        <family val="2"/>
      </rPr>
      <t>4</t>
    </r>
    <r>
      <rPr>
        <sz val="11"/>
        <rFont val="Calibri"/>
        <family val="2"/>
      </rPr>
      <t>)</t>
    </r>
    <r>
      <rPr>
        <vertAlign val="subscript"/>
        <sz val="11"/>
        <rFont val="Calibri"/>
        <family val="2"/>
      </rPr>
      <t>0.01</t>
    </r>
    <r>
      <rPr>
        <sz val="11"/>
        <rFont val="Calibri"/>
        <family val="2"/>
      </rPr>
      <t>)]</t>
    </r>
    <r>
      <rPr>
        <vertAlign val="subscript"/>
        <sz val="11"/>
        <rFont val="Calibri"/>
        <family val="2"/>
      </rPr>
      <t>3</t>
    </r>
    <r>
      <rPr>
        <sz val="11"/>
        <rFont val="Calibri"/>
        <family val="2"/>
      </rPr>
      <t>(OH)</t>
    </r>
    <r>
      <rPr>
        <vertAlign val="subscript"/>
        <sz val="11"/>
        <rFont val="Calibri"/>
        <family val="2"/>
      </rPr>
      <t>6</t>
    </r>
    <r>
      <rPr>
        <sz val="11"/>
        <rFont val="Calibri"/>
        <family val="2"/>
      </rPr>
      <t>·4.58H</t>
    </r>
    <r>
      <rPr>
        <vertAlign val="subscript"/>
        <sz val="11"/>
        <rFont val="Calibri"/>
        <family val="2"/>
      </rPr>
      <t>2</t>
    </r>
    <r>
      <rPr>
        <sz val="11"/>
        <rFont val="Calibri"/>
        <family val="2"/>
      </rPr>
      <t>O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</si>
</sst>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right"/>
    </xf>
    <xf numFmtId="0" fontId="0" fillId="34" borderId="0" xfId="0" applyFill="1" applyAlignment="1">
      <alignment horizontal="left"/>
    </xf>
    <xf numFmtId="0" fontId="0" fillId="34" borderId="0" xfId="0" applyFill="1" applyAlignment="1">
      <alignment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0" fontId="1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PageLayoutView="0" workbookViewId="0" topLeftCell="A18">
      <selection activeCell="I33" sqref="I33"/>
    </sheetView>
  </sheetViews>
  <sheetFormatPr defaultColWidth="9.140625" defaultRowHeight="12.75"/>
  <cols>
    <col min="1" max="1" width="10.28125" style="0" customWidth="1"/>
    <col min="2" max="2" width="12.8515625" style="0" customWidth="1"/>
    <col min="3" max="3" width="11.421875" style="0" customWidth="1"/>
    <col min="5" max="5" width="11.421875" style="0" customWidth="1"/>
    <col min="6" max="6" width="10.7109375" style="0" customWidth="1"/>
    <col min="7" max="7" width="13.00390625" style="0" customWidth="1"/>
  </cols>
  <sheetData>
    <row r="1" spans="1:14" ht="12.75">
      <c r="A1" t="s">
        <v>25</v>
      </c>
      <c r="B1" t="s">
        <v>26</v>
      </c>
      <c r="C1" t="s">
        <v>6</v>
      </c>
      <c r="D1" t="s">
        <v>18</v>
      </c>
      <c r="E1" t="s">
        <v>27</v>
      </c>
      <c r="F1" t="s">
        <v>28</v>
      </c>
      <c r="G1" t="s">
        <v>29</v>
      </c>
      <c r="H1" t="s">
        <v>30</v>
      </c>
      <c r="I1" t="s">
        <v>31</v>
      </c>
      <c r="J1" t="s">
        <v>32</v>
      </c>
      <c r="K1" t="s">
        <v>33</v>
      </c>
      <c r="L1" t="s">
        <v>34</v>
      </c>
      <c r="M1" t="s">
        <v>35</v>
      </c>
      <c r="N1" t="s">
        <v>36</v>
      </c>
    </row>
    <row r="2" spans="1:14" ht="12.75">
      <c r="A2" t="s">
        <v>49</v>
      </c>
      <c r="B2">
        <v>0.090016</v>
      </c>
      <c r="C2">
        <v>1.555354</v>
      </c>
      <c r="D2">
        <v>36.73084</v>
      </c>
      <c r="E2">
        <v>2.640447</v>
      </c>
      <c r="F2">
        <v>1.004678</v>
      </c>
      <c r="G2">
        <v>0.484094</v>
      </c>
      <c r="H2">
        <v>1.488362</v>
      </c>
      <c r="I2">
        <v>22.13267</v>
      </c>
      <c r="J2">
        <v>0.989424</v>
      </c>
      <c r="K2">
        <v>1.151757</v>
      </c>
      <c r="L2">
        <v>0.371266</v>
      </c>
      <c r="M2">
        <v>0.404324</v>
      </c>
      <c r="N2">
        <v>69.04324</v>
      </c>
    </row>
    <row r="3" spans="1:14" ht="12.75">
      <c r="A3" t="s">
        <v>49</v>
      </c>
      <c r="B3">
        <v>0.135584</v>
      </c>
      <c r="C3">
        <v>1.886514</v>
      </c>
      <c r="D3">
        <v>41.10858</v>
      </c>
      <c r="E3">
        <v>2.938815</v>
      </c>
      <c r="F3">
        <v>1.575155</v>
      </c>
      <c r="G3">
        <v>0.628233</v>
      </c>
      <c r="H3">
        <v>1.684</v>
      </c>
      <c r="I3">
        <v>24.21374</v>
      </c>
      <c r="J3">
        <v>0.935698</v>
      </c>
      <c r="K3">
        <v>1.488973</v>
      </c>
      <c r="L3">
        <v>0.391572</v>
      </c>
      <c r="M3">
        <v>0.447015</v>
      </c>
      <c r="N3">
        <v>77.43388</v>
      </c>
    </row>
    <row r="4" spans="1:14" ht="12.75">
      <c r="A4" t="s">
        <v>49</v>
      </c>
      <c r="B4">
        <v>0.157502</v>
      </c>
      <c r="C4">
        <v>2.099309</v>
      </c>
      <c r="D4">
        <v>42.48051</v>
      </c>
      <c r="E4">
        <v>3.316666</v>
      </c>
      <c r="F4">
        <v>1.342897</v>
      </c>
      <c r="G4">
        <v>0.539604</v>
      </c>
      <c r="H4">
        <v>1.639678</v>
      </c>
      <c r="I4">
        <v>25.41198</v>
      </c>
      <c r="J4">
        <v>0.95412</v>
      </c>
      <c r="K4">
        <v>1.333698</v>
      </c>
      <c r="L4">
        <v>0.257961</v>
      </c>
      <c r="M4">
        <v>0.457732</v>
      </c>
      <c r="N4">
        <v>79.99166</v>
      </c>
    </row>
    <row r="5" spans="1:14" ht="12.75">
      <c r="A5" t="s">
        <v>49</v>
      </c>
      <c r="B5">
        <v>0.07664</v>
      </c>
      <c r="C5">
        <v>1.583482</v>
      </c>
      <c r="D5">
        <v>36.43151</v>
      </c>
      <c r="E5">
        <v>2.132111</v>
      </c>
      <c r="F5">
        <v>0.649797</v>
      </c>
      <c r="G5">
        <v>0.490726</v>
      </c>
      <c r="H5">
        <v>1.375825</v>
      </c>
      <c r="I5">
        <v>21.15249</v>
      </c>
      <c r="J5">
        <v>0.895011</v>
      </c>
      <c r="K5">
        <v>1.194989</v>
      </c>
      <c r="L5">
        <v>0.245844</v>
      </c>
      <c r="M5">
        <v>0.396723</v>
      </c>
      <c r="N5">
        <v>66.62515</v>
      </c>
    </row>
    <row r="6" spans="1:14" ht="12.75">
      <c r="A6" t="s">
        <v>49</v>
      </c>
      <c r="B6">
        <v>0.111646</v>
      </c>
      <c r="C6">
        <v>1.729733</v>
      </c>
      <c r="D6">
        <v>37.84241</v>
      </c>
      <c r="E6">
        <v>3.673985</v>
      </c>
      <c r="F6">
        <v>1.154432</v>
      </c>
      <c r="G6">
        <v>0.481347</v>
      </c>
      <c r="H6">
        <v>1.495045</v>
      </c>
      <c r="I6">
        <v>22.73997</v>
      </c>
      <c r="J6">
        <v>0.935626</v>
      </c>
      <c r="K6">
        <v>1.183842</v>
      </c>
      <c r="L6">
        <v>0.444715</v>
      </c>
      <c r="M6">
        <v>0.475683</v>
      </c>
      <c r="N6">
        <v>72.26844</v>
      </c>
    </row>
    <row r="7" spans="1:14" ht="12.75">
      <c r="A7" t="s">
        <v>49</v>
      </c>
      <c r="B7">
        <v>0.087075</v>
      </c>
      <c r="C7">
        <v>1.64141</v>
      </c>
      <c r="D7">
        <v>36.92042</v>
      </c>
      <c r="E7">
        <v>3.880014</v>
      </c>
      <c r="F7">
        <v>1.140861</v>
      </c>
      <c r="G7">
        <v>0.498</v>
      </c>
      <c r="H7">
        <v>1.393868</v>
      </c>
      <c r="I7">
        <v>22.31459</v>
      </c>
      <c r="J7">
        <v>0.905776</v>
      </c>
      <c r="K7">
        <v>1.150224</v>
      </c>
      <c r="L7">
        <v>0.3813</v>
      </c>
      <c r="M7">
        <v>0.494503</v>
      </c>
      <c r="N7">
        <v>70.80804</v>
      </c>
    </row>
    <row r="8" spans="1:14" ht="12.75">
      <c r="A8" t="s">
        <v>49</v>
      </c>
      <c r="B8">
        <v>0.075922</v>
      </c>
      <c r="C8">
        <v>1.937512</v>
      </c>
      <c r="D8">
        <v>37.39274</v>
      </c>
      <c r="E8">
        <v>3.473597</v>
      </c>
      <c r="F8">
        <v>1.202284</v>
      </c>
      <c r="G8">
        <v>0.421412</v>
      </c>
      <c r="H8">
        <v>1.377974</v>
      </c>
      <c r="I8">
        <v>22.72162</v>
      </c>
      <c r="J8">
        <v>0.815639</v>
      </c>
      <c r="K8">
        <v>1.061619</v>
      </c>
      <c r="L8">
        <v>0.208749</v>
      </c>
      <c r="M8">
        <v>0.370158</v>
      </c>
      <c r="N8">
        <v>71.05922</v>
      </c>
    </row>
    <row r="9" spans="1:14" ht="12.75">
      <c r="A9" t="s">
        <v>49</v>
      </c>
      <c r="B9">
        <v>0.068308</v>
      </c>
      <c r="C9">
        <v>1.823766</v>
      </c>
      <c r="D9">
        <v>35.18272</v>
      </c>
      <c r="E9">
        <v>3.743374</v>
      </c>
      <c r="F9">
        <v>1.101575</v>
      </c>
      <c r="G9">
        <v>0.391669</v>
      </c>
      <c r="H9">
        <v>1.246644</v>
      </c>
      <c r="I9">
        <v>21.24497</v>
      </c>
      <c r="J9">
        <v>0.703179</v>
      </c>
      <c r="K9">
        <v>0.966198</v>
      </c>
      <c r="L9">
        <v>0.192125</v>
      </c>
      <c r="M9">
        <v>0.366244</v>
      </c>
      <c r="N9">
        <v>67.03076</v>
      </c>
    </row>
    <row r="10" spans="1:14" ht="12.75">
      <c r="A10" t="s">
        <v>49</v>
      </c>
      <c r="B10">
        <v>0.140492</v>
      </c>
      <c r="C10">
        <v>1.586119</v>
      </c>
      <c r="D10">
        <v>31.27736</v>
      </c>
      <c r="E10">
        <v>3.276372</v>
      </c>
      <c r="F10">
        <v>0.781904</v>
      </c>
      <c r="G10">
        <v>0.380705</v>
      </c>
      <c r="H10">
        <v>1.080078</v>
      </c>
      <c r="I10">
        <v>18.21809</v>
      </c>
      <c r="J10">
        <v>0.623556</v>
      </c>
      <c r="K10">
        <v>0.91408</v>
      </c>
      <c r="L10">
        <v>0.161783</v>
      </c>
      <c r="M10">
        <v>0.29899</v>
      </c>
      <c r="N10">
        <v>58.73952</v>
      </c>
    </row>
    <row r="11" spans="1:14" ht="12.75">
      <c r="A11" t="s">
        <v>49</v>
      </c>
      <c r="B11">
        <v>0.063922</v>
      </c>
      <c r="C11">
        <v>1.580971</v>
      </c>
      <c r="D11">
        <v>32.44627</v>
      </c>
      <c r="E11">
        <v>2.555137</v>
      </c>
      <c r="F11">
        <v>0.857488</v>
      </c>
      <c r="G11">
        <v>0.399771</v>
      </c>
      <c r="H11">
        <v>1.203185</v>
      </c>
      <c r="I11">
        <v>19.70841</v>
      </c>
      <c r="J11">
        <v>0.655841</v>
      </c>
      <c r="K11">
        <v>0.943405</v>
      </c>
      <c r="L11">
        <v>0.226754</v>
      </c>
      <c r="M11">
        <v>0.378159</v>
      </c>
      <c r="N11">
        <v>61.01931</v>
      </c>
    </row>
    <row r="12" spans="1:14" ht="12.75">
      <c r="A12" t="s">
        <v>49</v>
      </c>
      <c r="B12">
        <v>0.07915</v>
      </c>
      <c r="C12">
        <v>1.923531</v>
      </c>
      <c r="D12">
        <v>38.06969</v>
      </c>
      <c r="E12">
        <v>3.280669</v>
      </c>
      <c r="F12">
        <v>1.220333</v>
      </c>
      <c r="G12">
        <v>0.461698</v>
      </c>
      <c r="H12">
        <v>1.40388</v>
      </c>
      <c r="I12">
        <v>22.80022</v>
      </c>
      <c r="J12">
        <v>0.839759</v>
      </c>
      <c r="K12">
        <v>1.11664</v>
      </c>
      <c r="L12">
        <v>0.23135</v>
      </c>
      <c r="M12">
        <v>0.342354</v>
      </c>
      <c r="N12">
        <v>71.76928</v>
      </c>
    </row>
    <row r="13" spans="1:14" ht="12.75">
      <c r="A13" t="s">
        <v>49</v>
      </c>
      <c r="B13">
        <v>0.058271</v>
      </c>
      <c r="C13">
        <v>1.921013</v>
      </c>
      <c r="D13">
        <v>37.23804</v>
      </c>
      <c r="E13">
        <v>1.994895</v>
      </c>
      <c r="F13">
        <v>1.073823</v>
      </c>
      <c r="G13">
        <v>0.473827</v>
      </c>
      <c r="H13">
        <v>1.400786</v>
      </c>
      <c r="I13">
        <v>22.25459</v>
      </c>
      <c r="J13">
        <v>0.85772</v>
      </c>
      <c r="K13">
        <v>1.119529</v>
      </c>
      <c r="L13">
        <v>0.225372</v>
      </c>
      <c r="M13">
        <v>0.391556</v>
      </c>
      <c r="N13">
        <v>69.00941</v>
      </c>
    </row>
    <row r="14" spans="1:14" ht="12.75">
      <c r="A14" t="s">
        <v>49</v>
      </c>
      <c r="B14">
        <v>0.097577</v>
      </c>
      <c r="C14">
        <v>1.920576</v>
      </c>
      <c r="D14">
        <v>39.42058</v>
      </c>
      <c r="E14">
        <v>3.346533</v>
      </c>
      <c r="F14">
        <v>1.043052</v>
      </c>
      <c r="G14">
        <v>0.524763</v>
      </c>
      <c r="H14">
        <v>1.488651</v>
      </c>
      <c r="I14">
        <v>23.86146</v>
      </c>
      <c r="J14">
        <v>0.849684</v>
      </c>
      <c r="K14">
        <v>1.164646</v>
      </c>
      <c r="L14">
        <v>0.269213</v>
      </c>
      <c r="M14">
        <v>0.441179</v>
      </c>
      <c r="N14">
        <v>74.42792</v>
      </c>
    </row>
    <row r="15" spans="1:14" ht="12.75">
      <c r="A15" t="s">
        <v>49</v>
      </c>
      <c r="B15">
        <v>0.108633</v>
      </c>
      <c r="C15">
        <v>1.595223</v>
      </c>
      <c r="D15">
        <v>34.15769</v>
      </c>
      <c r="E15">
        <v>2.628319</v>
      </c>
      <c r="F15">
        <v>1.025931</v>
      </c>
      <c r="G15">
        <v>0.414971</v>
      </c>
      <c r="H15">
        <v>1.270166</v>
      </c>
      <c r="I15">
        <v>20.54715</v>
      </c>
      <c r="J15">
        <v>0.844238</v>
      </c>
      <c r="K15">
        <v>1.127787</v>
      </c>
      <c r="L15">
        <v>0.280675</v>
      </c>
      <c r="M15">
        <v>0.35677</v>
      </c>
      <c r="N15">
        <v>64.35756</v>
      </c>
    </row>
    <row r="16" spans="1:14" ht="12.75">
      <c r="A16" t="s">
        <v>49</v>
      </c>
      <c r="B16">
        <v>0.061626</v>
      </c>
      <c r="C16">
        <v>1.458489</v>
      </c>
      <c r="D16">
        <v>33.10785</v>
      </c>
      <c r="E16">
        <v>2.161564</v>
      </c>
      <c r="F16">
        <v>0.702944</v>
      </c>
      <c r="G16">
        <v>0.472929</v>
      </c>
      <c r="H16">
        <v>1.355516</v>
      </c>
      <c r="I16">
        <v>19.19617</v>
      </c>
      <c r="J16">
        <v>0.805305</v>
      </c>
      <c r="K16">
        <v>1.078181</v>
      </c>
      <c r="L16">
        <v>0.299739</v>
      </c>
      <c r="M16">
        <v>0.392478</v>
      </c>
      <c r="N16">
        <v>61.0928</v>
      </c>
    </row>
    <row r="17" spans="1:14" ht="12.75">
      <c r="A17" t="s">
        <v>49</v>
      </c>
      <c r="B17">
        <v>0.073251</v>
      </c>
      <c r="C17">
        <v>1.740214</v>
      </c>
      <c r="D17">
        <v>37.48813</v>
      </c>
      <c r="E17">
        <v>1.88086</v>
      </c>
      <c r="F17">
        <v>0.756991</v>
      </c>
      <c r="G17">
        <v>0.492667</v>
      </c>
      <c r="H17">
        <v>1.433048</v>
      </c>
      <c r="I17">
        <v>22.01128</v>
      </c>
      <c r="J17">
        <v>0.851977</v>
      </c>
      <c r="K17">
        <v>1.139119</v>
      </c>
      <c r="L17">
        <v>0.297975</v>
      </c>
      <c r="M17">
        <v>0.483735</v>
      </c>
      <c r="N17">
        <v>68.64924</v>
      </c>
    </row>
    <row r="19" spans="1:14" ht="12.75">
      <c r="A19" s="20" t="s">
        <v>44</v>
      </c>
      <c r="B19">
        <f>AVERAGE(B2:B17)</f>
        <v>0.09285093750000001</v>
      </c>
      <c r="C19">
        <f aca="true" t="shared" si="0" ref="C19:N19">AVERAGE(C2:C17)</f>
        <v>1.748951</v>
      </c>
      <c r="D19">
        <f t="shared" si="0"/>
        <v>36.70595874999999</v>
      </c>
      <c r="E19">
        <f t="shared" si="0"/>
        <v>2.932709875</v>
      </c>
      <c r="F19">
        <f t="shared" si="0"/>
        <v>1.0396340625</v>
      </c>
      <c r="G19">
        <f t="shared" si="0"/>
        <v>0.47227600000000003</v>
      </c>
      <c r="H19">
        <f t="shared" si="0"/>
        <v>1.396044125</v>
      </c>
      <c r="I19">
        <f t="shared" si="0"/>
        <v>21.908087499999997</v>
      </c>
      <c r="J19">
        <f t="shared" si="0"/>
        <v>0.8414095625000001</v>
      </c>
      <c r="K19">
        <f t="shared" si="0"/>
        <v>1.1334179375</v>
      </c>
      <c r="L19">
        <f t="shared" si="0"/>
        <v>0.28039956250000003</v>
      </c>
      <c r="M19">
        <f t="shared" si="0"/>
        <v>0.40610018750000004</v>
      </c>
      <c r="N19">
        <f t="shared" si="0"/>
        <v>68.95783937499999</v>
      </c>
    </row>
    <row r="20" spans="1:14" ht="12.75">
      <c r="A20" s="20" t="s">
        <v>45</v>
      </c>
      <c r="B20">
        <f>STDEV(B2:B17)</f>
        <v>0.03019146885566347</v>
      </c>
      <c r="C20">
        <f aca="true" t="shared" si="1" ref="C20:M20">STDEV(C2:C17)</f>
        <v>0.184746317012275</v>
      </c>
      <c r="D20">
        <f t="shared" si="1"/>
        <v>2.990121777426186</v>
      </c>
      <c r="E20">
        <f t="shared" si="1"/>
        <v>0.6581104048785815</v>
      </c>
      <c r="F20">
        <f t="shared" si="1"/>
        <v>0.24664857651443278</v>
      </c>
      <c r="G20">
        <f t="shared" si="1"/>
        <v>0.0629157348914672</v>
      </c>
      <c r="H20">
        <f t="shared" si="1"/>
        <v>0.15236066016391273</v>
      </c>
      <c r="I20">
        <f t="shared" si="1"/>
        <v>1.872201573244719</v>
      </c>
      <c r="J20">
        <f t="shared" si="1"/>
        <v>0.10418676275609898</v>
      </c>
      <c r="K20">
        <f t="shared" si="1"/>
        <v>0.14032828589488197</v>
      </c>
      <c r="L20">
        <f t="shared" si="1"/>
        <v>0.07983733941539597</v>
      </c>
      <c r="M20">
        <f t="shared" si="1"/>
        <v>0.05560171738021376</v>
      </c>
      <c r="N20">
        <f>STDEV(N2:N17)</f>
        <v>5.830549072309249</v>
      </c>
    </row>
    <row r="22" spans="1:4" ht="12.75">
      <c r="A22" s="14" t="s">
        <v>24</v>
      </c>
      <c r="B22" s="15"/>
      <c r="C22" s="15"/>
      <c r="D22" s="15"/>
    </row>
    <row r="23" ht="12.75">
      <c r="A23" s="1"/>
    </row>
    <row r="24" ht="12.75">
      <c r="A24" s="1"/>
    </row>
    <row r="25" spans="1:9" ht="12.75">
      <c r="A25" s="18" t="s">
        <v>51</v>
      </c>
      <c r="B25" s="5"/>
      <c r="C25" s="5"/>
      <c r="D25" s="5"/>
      <c r="I25" s="20" t="s">
        <v>47</v>
      </c>
    </row>
    <row r="26" ht="15.75">
      <c r="I26" s="20" t="s">
        <v>48</v>
      </c>
    </row>
    <row r="27" spans="1:7" ht="13.5" thickBot="1">
      <c r="A27" s="4" t="s">
        <v>0</v>
      </c>
      <c r="B27" s="4" t="s">
        <v>1</v>
      </c>
      <c r="C27" s="4" t="s">
        <v>5</v>
      </c>
      <c r="D27" s="4" t="s">
        <v>2</v>
      </c>
      <c r="E27" s="4" t="s">
        <v>3</v>
      </c>
      <c r="F27" s="4" t="s">
        <v>16</v>
      </c>
      <c r="G27" s="4" t="s">
        <v>4</v>
      </c>
    </row>
    <row r="28" spans="1:11" ht="15.75">
      <c r="A28" s="3" t="s">
        <v>12</v>
      </c>
      <c r="B28" s="11">
        <f>B19</f>
        <v>0.09285093750000001</v>
      </c>
      <c r="C28" s="11">
        <v>60.08</v>
      </c>
      <c r="D28" s="3">
        <f aca="true" t="shared" si="2" ref="D28:D37">B28/C28</f>
        <v>0.0015454550183089217</v>
      </c>
      <c r="E28" s="3">
        <f>2*D28</f>
        <v>0.0030909100366178434</v>
      </c>
      <c r="F28" s="3">
        <f>E28*$D$48</f>
        <v>0.03835229686599069</v>
      </c>
      <c r="G28" s="11">
        <f>F28/2</f>
        <v>0.019176148432995345</v>
      </c>
      <c r="I28" s="20" t="s">
        <v>54</v>
      </c>
      <c r="K28" s="21">
        <f>SUM(G29,G35)</f>
        <v>5.7696792965568635</v>
      </c>
    </row>
    <row r="29" spans="1:11" ht="15.75">
      <c r="A29" s="2" t="s">
        <v>8</v>
      </c>
      <c r="B29" s="12">
        <f>L19</f>
        <v>0.28039956250000003</v>
      </c>
      <c r="C29" s="12">
        <v>159.69</v>
      </c>
      <c r="D29" s="2">
        <f t="shared" si="2"/>
        <v>0.0017558993205585825</v>
      </c>
      <c r="E29" s="2">
        <f>3*D29</f>
        <v>0.005267697961675748</v>
      </c>
      <c r="F29" s="3">
        <f>E29*$D$48</f>
        <v>0.0653620822454047</v>
      </c>
      <c r="G29" s="12">
        <f aca="true" t="shared" si="3" ref="G29:G34">F29*2/3</f>
        <v>0.04357472149693647</v>
      </c>
      <c r="I29" s="20" t="s">
        <v>53</v>
      </c>
      <c r="K29" s="21">
        <f>SUM(G30:G34,G36)</f>
        <v>0.9175073902667308</v>
      </c>
    </row>
    <row r="30" spans="1:11" ht="15.75">
      <c r="A30" s="17" t="s">
        <v>20</v>
      </c>
      <c r="B30" s="12">
        <f>E19</f>
        <v>2.932709875</v>
      </c>
      <c r="C30" s="12">
        <v>227.8082</v>
      </c>
      <c r="D30" s="2">
        <f t="shared" si="2"/>
        <v>0.012873592236802714</v>
      </c>
      <c r="E30" s="2">
        <f>D30*3</f>
        <v>0.038620776710408145</v>
      </c>
      <c r="F30" s="3">
        <f>E30*$D$48</f>
        <v>0.4792101601292402</v>
      </c>
      <c r="G30" s="12">
        <f t="shared" si="3"/>
        <v>0.31947344008616013</v>
      </c>
      <c r="I30" s="20" t="s">
        <v>52</v>
      </c>
      <c r="K30" s="21">
        <f>SUM(G39:G40,G28)</f>
        <v>2.5663918291391647</v>
      </c>
    </row>
    <row r="31" spans="1:7" ht="15.75">
      <c r="A31" s="17" t="s">
        <v>21</v>
      </c>
      <c r="B31" s="12">
        <f>G19</f>
        <v>0.47227600000000003</v>
      </c>
      <c r="C31" s="12">
        <v>336.4782</v>
      </c>
      <c r="D31" s="2">
        <f t="shared" si="2"/>
        <v>0.0014035857300710715</v>
      </c>
      <c r="E31" s="2">
        <f>D31*3</f>
        <v>0.004210757190213214</v>
      </c>
      <c r="F31" s="3">
        <f>E31*$D$48</f>
        <v>0.0522474636519577</v>
      </c>
      <c r="G31" s="12">
        <f t="shared" si="3"/>
        <v>0.03483164243463847</v>
      </c>
    </row>
    <row r="32" spans="1:9" ht="15.75">
      <c r="A32" s="17" t="s">
        <v>22</v>
      </c>
      <c r="B32" s="12">
        <f>K19</f>
        <v>1.1334179375</v>
      </c>
      <c r="C32" s="12">
        <v>348.6982</v>
      </c>
      <c r="D32" s="2">
        <f t="shared" si="2"/>
        <v>0.0032504266942014613</v>
      </c>
      <c r="E32" s="2">
        <f>D32*3</f>
        <v>0.009751280082604384</v>
      </c>
      <c r="F32" s="3">
        <f>E32*$D$48</f>
        <v>0.12099478280535426</v>
      </c>
      <c r="G32" s="12">
        <f t="shared" si="3"/>
        <v>0.08066318853690284</v>
      </c>
      <c r="I32" s="20" t="s">
        <v>55</v>
      </c>
    </row>
    <row r="33" spans="1:9" ht="18">
      <c r="A33" s="17" t="s">
        <v>50</v>
      </c>
      <c r="B33" s="12">
        <f>M19</f>
        <v>0.40610018750000004</v>
      </c>
      <c r="C33" s="12">
        <f>(151.96*2)+(15.9999*3)</f>
        <v>351.91970000000003</v>
      </c>
      <c r="D33" s="2">
        <f t="shared" si="2"/>
        <v>0.0011539569609203464</v>
      </c>
      <c r="E33" s="2">
        <f>D33*3</f>
        <v>0.0034618708827610393</v>
      </c>
      <c r="F33" s="3">
        <f>E33*$D$58</f>
        <v>0</v>
      </c>
      <c r="G33" s="12">
        <f t="shared" si="3"/>
        <v>0</v>
      </c>
      <c r="I33" s="22" t="s">
        <v>56</v>
      </c>
    </row>
    <row r="34" spans="1:7" ht="15.75">
      <c r="A34" s="17" t="s">
        <v>23</v>
      </c>
      <c r="B34" s="12">
        <f>H19</f>
        <v>1.396044125</v>
      </c>
      <c r="C34" s="12">
        <v>362.4982</v>
      </c>
      <c r="D34" s="2">
        <f t="shared" si="2"/>
        <v>0.003851175329974052</v>
      </c>
      <c r="E34" s="2">
        <f>D34*3</f>
        <v>0.011553525989922157</v>
      </c>
      <c r="F34" s="3">
        <f>E34*$D$48</f>
        <v>0.14335721627773096</v>
      </c>
      <c r="G34" s="12">
        <f t="shared" si="3"/>
        <v>0.09557147751848731</v>
      </c>
    </row>
    <row r="35" spans="1:7" ht="12.75">
      <c r="A35" s="17" t="s">
        <v>18</v>
      </c>
      <c r="B35" s="12">
        <f>D19</f>
        <v>36.70595874999999</v>
      </c>
      <c r="C35" s="13">
        <v>79.5394</v>
      </c>
      <c r="D35" s="2">
        <f t="shared" si="2"/>
        <v>0.46148146390342387</v>
      </c>
      <c r="E35" s="2">
        <f>D35*1</f>
        <v>0.46148146390342387</v>
      </c>
      <c r="F35" s="3">
        <f>E35*$D$48</f>
        <v>5.726104575059927</v>
      </c>
      <c r="G35" s="12">
        <f>F35</f>
        <v>5.726104575059927</v>
      </c>
    </row>
    <row r="36" spans="1:7" ht="12.75">
      <c r="A36" s="2" t="s">
        <v>6</v>
      </c>
      <c r="B36" s="12">
        <f>C19</f>
        <v>1.748951</v>
      </c>
      <c r="C36" s="13">
        <v>56.08</v>
      </c>
      <c r="D36" s="2">
        <f t="shared" si="2"/>
        <v>0.031186715406562055</v>
      </c>
      <c r="E36" s="2">
        <f>D36*1</f>
        <v>0.031186715406562055</v>
      </c>
      <c r="F36" s="3">
        <f>E36*$D$48</f>
        <v>0.38696764169054193</v>
      </c>
      <c r="G36" s="12">
        <f>F36</f>
        <v>0.38696764169054193</v>
      </c>
    </row>
    <row r="37" spans="1:7" ht="15.75">
      <c r="A37" s="2" t="s">
        <v>17</v>
      </c>
      <c r="B37" s="12">
        <v>11</v>
      </c>
      <c r="C37" s="13">
        <v>18.015</v>
      </c>
      <c r="D37" s="2">
        <f t="shared" si="2"/>
        <v>0.6106022758812101</v>
      </c>
      <c r="E37" s="2">
        <f>D37*1</f>
        <v>0.6106022758812101</v>
      </c>
      <c r="F37" s="3">
        <f>E37*$D$48</f>
        <v>7.576409366242933</v>
      </c>
      <c r="G37" s="12">
        <f>2*F37</f>
        <v>15.152818732485866</v>
      </c>
    </row>
    <row r="38" spans="1:7" ht="15.75">
      <c r="A38" s="17" t="s">
        <v>19</v>
      </c>
      <c r="B38" s="12">
        <v>0</v>
      </c>
      <c r="C38" s="13"/>
      <c r="D38" s="2"/>
      <c r="E38" s="2">
        <f>D38*1</f>
        <v>0</v>
      </c>
      <c r="F38" s="2"/>
      <c r="G38" s="12"/>
    </row>
    <row r="39" spans="1:7" ht="15.75">
      <c r="A39" s="2" t="s">
        <v>7</v>
      </c>
      <c r="B39" s="12">
        <f>F19</f>
        <v>1.0396340625</v>
      </c>
      <c r="C39" s="12">
        <v>141.94</v>
      </c>
      <c r="D39" s="2">
        <f>B39/C39</f>
        <v>0.007324461480202903</v>
      </c>
      <c r="E39" s="2">
        <f>5*D39</f>
        <v>0.03662230740101451</v>
      </c>
      <c r="F39" s="3">
        <f>E39*$D$48</f>
        <v>0.45441296858260305</v>
      </c>
      <c r="G39" s="12">
        <f>F39*2/5</f>
        <v>0.1817651874330412</v>
      </c>
    </row>
    <row r="40" spans="1:7" ht="15.75">
      <c r="A40" s="2" t="s">
        <v>15</v>
      </c>
      <c r="B40" s="12">
        <f>I19</f>
        <v>21.908087499999997</v>
      </c>
      <c r="C40" s="12">
        <v>229.84</v>
      </c>
      <c r="D40" s="2">
        <f>B40/C40</f>
        <v>0.09531886312217193</v>
      </c>
      <c r="E40" s="2">
        <f>D40*5</f>
        <v>0.47659431561085963</v>
      </c>
      <c r="F40" s="3">
        <f>E40*$D$48</f>
        <v>5.91362623318282</v>
      </c>
      <c r="G40" s="12">
        <f>F40*2/5</f>
        <v>2.365450493273128</v>
      </c>
    </row>
    <row r="41" spans="1:5" ht="12.75">
      <c r="A41" s="16" t="s">
        <v>9</v>
      </c>
      <c r="B41" s="19">
        <f>SUM(B28:B40)</f>
        <v>79.11642993749999</v>
      </c>
      <c r="E41">
        <f>SUM(E28:E40)</f>
        <v>1.6924438970572726</v>
      </c>
    </row>
    <row r="43" spans="5:7" ht="12.75">
      <c r="E43" s="10" t="s">
        <v>10</v>
      </c>
      <c r="F43" s="6"/>
      <c r="G43" s="9">
        <v>21</v>
      </c>
    </row>
    <row r="47" spans="3:6" ht="12.75">
      <c r="C47" s="7" t="s">
        <v>13</v>
      </c>
      <c r="D47" s="7"/>
      <c r="E47" s="7"/>
      <c r="F47" s="7"/>
    </row>
    <row r="48" spans="3:6" ht="9.75" customHeight="1">
      <c r="C48" s="8" t="s">
        <v>11</v>
      </c>
      <c r="D48" s="7">
        <f>G43/E41</f>
        <v>12.408092248442404</v>
      </c>
      <c r="E48" s="7"/>
      <c r="F48" s="7"/>
    </row>
    <row r="49" spans="3:6" ht="12.75">
      <c r="C49" s="7"/>
      <c r="D49" s="7"/>
      <c r="E49" s="7"/>
      <c r="F49" s="7"/>
    </row>
    <row r="50" spans="3:6" ht="12.75">
      <c r="C50" s="7" t="s">
        <v>14</v>
      </c>
      <c r="D50" s="7"/>
      <c r="E50" s="7"/>
      <c r="F50" s="7"/>
    </row>
  </sheetData>
  <sheetProtection/>
  <printOptions/>
  <pageMargins left="0.75" right="0.75" top="1" bottom="1" header="0.5" footer="0.5"/>
  <pageSetup fitToHeight="1" fitToWidth="1"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"/>
  <sheetViews>
    <sheetView zoomScalePageLayoutView="0" workbookViewId="0" topLeftCell="A1">
      <selection activeCell="A9" sqref="A9:IV9"/>
    </sheetView>
  </sheetViews>
  <sheetFormatPr defaultColWidth="9.140625" defaultRowHeight="12.75"/>
  <sheetData>
    <row r="1" ht="12.75">
      <c r="A1" s="20" t="s">
        <v>46</v>
      </c>
    </row>
    <row r="3" spans="1:19" ht="12.75">
      <c r="A3" t="s">
        <v>43</v>
      </c>
      <c r="B3">
        <v>0.146235</v>
      </c>
      <c r="C3">
        <v>1.145017</v>
      </c>
      <c r="D3">
        <v>21.75098</v>
      </c>
      <c r="E3">
        <v>2.663562</v>
      </c>
      <c r="F3">
        <v>0.220706</v>
      </c>
      <c r="G3">
        <v>0.369537</v>
      </c>
      <c r="H3">
        <v>0.349219</v>
      </c>
      <c r="I3">
        <v>0.318617</v>
      </c>
      <c r="J3">
        <v>0.045682</v>
      </c>
      <c r="K3">
        <v>14.03045</v>
      </c>
      <c r="L3">
        <v>0.3423</v>
      </c>
      <c r="M3">
        <v>0.185239</v>
      </c>
      <c r="N3">
        <v>0.060662</v>
      </c>
      <c r="S3">
        <v>41.6282</v>
      </c>
    </row>
    <row r="4" spans="1:19" ht="12.75">
      <c r="A4" t="s">
        <v>40</v>
      </c>
      <c r="B4">
        <v>0.216837</v>
      </c>
      <c r="C4">
        <v>1.611379</v>
      </c>
      <c r="D4">
        <v>30.77052</v>
      </c>
      <c r="E4">
        <v>3.301881</v>
      </c>
      <c r="F4">
        <v>0.308927</v>
      </c>
      <c r="G4">
        <v>0.636427</v>
      </c>
      <c r="H4">
        <v>0.525813</v>
      </c>
      <c r="I4">
        <v>0.435819</v>
      </c>
      <c r="J4">
        <v>0.052802</v>
      </c>
      <c r="K4">
        <v>19.97432</v>
      </c>
      <c r="L4">
        <v>0.46976</v>
      </c>
      <c r="M4">
        <v>0.278513</v>
      </c>
      <c r="N4">
        <v>0.118665</v>
      </c>
      <c r="S4">
        <v>58.70166</v>
      </c>
    </row>
    <row r="5" spans="1:19" ht="12.75">
      <c r="A5" t="s">
        <v>41</v>
      </c>
      <c r="B5">
        <v>0.247502</v>
      </c>
      <c r="C5">
        <v>1.557298</v>
      </c>
      <c r="D5">
        <v>28.80387</v>
      </c>
      <c r="E5">
        <v>2.683013</v>
      </c>
      <c r="F5">
        <v>0.282125</v>
      </c>
      <c r="G5">
        <v>0.591297</v>
      </c>
      <c r="H5">
        <v>0.467448</v>
      </c>
      <c r="I5">
        <v>0.458627</v>
      </c>
      <c r="J5">
        <v>0.071693</v>
      </c>
      <c r="K5">
        <v>18.4736</v>
      </c>
      <c r="L5">
        <v>0.433125</v>
      </c>
      <c r="M5">
        <v>0.236236</v>
      </c>
      <c r="N5">
        <v>0.104522</v>
      </c>
      <c r="S5">
        <v>54.41035</v>
      </c>
    </row>
    <row r="6" spans="1:19" ht="12.75">
      <c r="A6" t="s">
        <v>42</v>
      </c>
      <c r="B6">
        <v>0.168801</v>
      </c>
      <c r="C6">
        <v>1.693224</v>
      </c>
      <c r="D6">
        <v>30.08845</v>
      </c>
      <c r="E6">
        <v>1.539836</v>
      </c>
      <c r="F6">
        <v>0.291904</v>
      </c>
      <c r="G6">
        <v>0.526291</v>
      </c>
      <c r="H6">
        <v>0.654934</v>
      </c>
      <c r="I6">
        <v>0.515773</v>
      </c>
      <c r="J6">
        <v>0.164194</v>
      </c>
      <c r="K6">
        <v>18.51298</v>
      </c>
      <c r="L6">
        <v>0.543544</v>
      </c>
      <c r="M6">
        <v>0.256802</v>
      </c>
      <c r="N6">
        <v>0.133441</v>
      </c>
      <c r="S6">
        <v>55.09018</v>
      </c>
    </row>
    <row r="7" spans="1:19" ht="12.75">
      <c r="A7" t="s">
        <v>37</v>
      </c>
      <c r="B7">
        <v>0.144555</v>
      </c>
      <c r="C7">
        <v>1.80245</v>
      </c>
      <c r="D7">
        <v>34.19943</v>
      </c>
      <c r="E7">
        <v>4.956695</v>
      </c>
      <c r="F7">
        <v>0.297444</v>
      </c>
      <c r="G7">
        <v>0.411897</v>
      </c>
      <c r="H7">
        <v>0.632731</v>
      </c>
      <c r="I7">
        <v>0.522481</v>
      </c>
      <c r="J7">
        <v>1.2E-05</v>
      </c>
      <c r="K7">
        <v>22.61582</v>
      </c>
      <c r="L7">
        <v>0.492809</v>
      </c>
      <c r="M7">
        <v>0.241529</v>
      </c>
      <c r="N7">
        <v>0.10214</v>
      </c>
      <c r="S7">
        <v>66.42</v>
      </c>
    </row>
    <row r="8" spans="1:19" ht="12.75">
      <c r="A8" t="s">
        <v>38</v>
      </c>
      <c r="B8">
        <v>0.177813</v>
      </c>
      <c r="C8">
        <v>1.88133</v>
      </c>
      <c r="D8">
        <v>35.07306</v>
      </c>
      <c r="E8">
        <v>3.294016</v>
      </c>
      <c r="F8">
        <v>0.363694</v>
      </c>
      <c r="G8">
        <v>0.628398</v>
      </c>
      <c r="H8">
        <v>0.736215</v>
      </c>
      <c r="I8">
        <v>0.530871</v>
      </c>
      <c r="J8">
        <v>0.209537</v>
      </c>
      <c r="K8">
        <v>22.3009</v>
      </c>
      <c r="L8">
        <v>0.557311</v>
      </c>
      <c r="M8">
        <v>0.280799</v>
      </c>
      <c r="N8">
        <v>0.140146</v>
      </c>
      <c r="S8">
        <v>66.17409</v>
      </c>
    </row>
    <row r="9" spans="1:19" ht="12.75">
      <c r="A9" t="s">
        <v>39</v>
      </c>
      <c r="B9">
        <v>0.22951</v>
      </c>
      <c r="C9">
        <v>1.773453</v>
      </c>
      <c r="D9">
        <v>34.89882</v>
      </c>
      <c r="E9">
        <v>3.734272</v>
      </c>
      <c r="F9">
        <v>0.322631</v>
      </c>
      <c r="G9">
        <v>0.434193</v>
      </c>
      <c r="H9">
        <v>0.767419</v>
      </c>
      <c r="I9">
        <v>0.542915</v>
      </c>
      <c r="J9">
        <v>0.17979</v>
      </c>
      <c r="K9">
        <v>22.43496</v>
      </c>
      <c r="L9">
        <v>0.568093</v>
      </c>
      <c r="M9">
        <v>0.20959</v>
      </c>
      <c r="N9">
        <v>0.122683</v>
      </c>
      <c r="S9">
        <v>66.21833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 Evans</dc:creator>
  <cp:keywords/>
  <dc:description/>
  <cp:lastModifiedBy>Shaunnamm</cp:lastModifiedBy>
  <cp:lastPrinted>2010-10-26T19:11:45Z</cp:lastPrinted>
  <dcterms:created xsi:type="dcterms:W3CDTF">2008-07-18T22:22:05Z</dcterms:created>
  <dcterms:modified xsi:type="dcterms:W3CDTF">2012-09-17T13:01:05Z</dcterms:modified>
  <cp:category/>
  <cp:version/>
  <cp:contentType/>
  <cp:contentStatus/>
</cp:coreProperties>
</file>