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521" windowWidth="192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<sst xmlns="http://schemas.openxmlformats.org/spreadsheetml/2006/main" count="91" uniqueCount="59">
  <si>
    <t xml:space="preserve"> </t>
  </si>
  <si>
    <t>Oxide</t>
  </si>
  <si>
    <t>F</t>
  </si>
  <si>
    <t>SiO2</t>
  </si>
  <si>
    <t>MgO</t>
  </si>
  <si>
    <t>Cl</t>
  </si>
  <si>
    <t>CaO</t>
  </si>
  <si>
    <t>FeO</t>
  </si>
  <si>
    <t>Ce2O3</t>
  </si>
  <si>
    <t>La2O3</t>
  </si>
  <si>
    <t>Pr2O3</t>
  </si>
  <si>
    <t>Nd2O3</t>
  </si>
  <si>
    <t>SmO</t>
  </si>
  <si>
    <t>Y2O3</t>
  </si>
  <si>
    <t>EuO</t>
  </si>
  <si>
    <t>Total</t>
  </si>
  <si>
    <t>Wt % Oxide</t>
  </si>
  <si>
    <t>Oxide MW</t>
  </si>
  <si>
    <t>Mol #</t>
  </si>
  <si>
    <t>Atom Prop.</t>
  </si>
  <si>
    <t>Anion Prop.</t>
  </si>
  <si>
    <t># Ions/formula</t>
  </si>
  <si>
    <r>
      <t>SiO</t>
    </r>
    <r>
      <rPr>
        <vertAlign val="subscript"/>
        <sz val="10"/>
        <rFont val="Arial"/>
        <family val="2"/>
      </rPr>
      <t>2</t>
    </r>
  </si>
  <si>
    <r>
      <t>Y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0"/>
        <rFont val="Arial"/>
        <family val="2"/>
      </rPr>
      <t>3</t>
    </r>
  </si>
  <si>
    <r>
      <t>La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0"/>
        <rFont val="Arial"/>
        <family val="2"/>
      </rPr>
      <t>3</t>
    </r>
  </si>
  <si>
    <r>
      <t>Ce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</si>
  <si>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Pr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</si>
  <si>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Nd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0"/>
        <rFont val="Arial"/>
        <family val="2"/>
      </rPr>
      <t>3</t>
    </r>
  </si>
  <si>
    <r>
      <t>Sm</t>
    </r>
    <r>
      <rPr>
        <sz val="10"/>
        <rFont val="Arial"/>
        <family val="2"/>
      </rPr>
      <t>O</t>
    </r>
  </si>
  <si>
    <r>
      <t>H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</rPr>
      <t>O+</t>
    </r>
  </si>
  <si>
    <t>Total:</t>
  </si>
  <si>
    <t>- O = F, Cl</t>
  </si>
  <si>
    <t>Enter Oxygens in formula:</t>
  </si>
  <si>
    <t>Oxygen Factor Calculation:</t>
  </si>
  <si>
    <t>F=</t>
  </si>
  <si>
    <t>Average</t>
  </si>
  <si>
    <t>Std Dev.</t>
  </si>
  <si>
    <t>SingleGrain</t>
  </si>
  <si>
    <t>Sample Description: R060708 Single Grain</t>
  </si>
  <si>
    <t>(w)9(x)(y)7(z)4</t>
  </si>
  <si>
    <t>w</t>
  </si>
  <si>
    <t>x</t>
  </si>
  <si>
    <t>y</t>
  </si>
  <si>
    <t>z</t>
  </si>
  <si>
    <t>Postive Charges</t>
  </si>
  <si>
    <t>Negative Charges</t>
  </si>
  <si>
    <t>Ideal Cerite:</t>
  </si>
  <si>
    <r>
      <t>(Ce,La,Ca)</t>
    </r>
    <r>
      <rPr>
        <b/>
        <vertAlign val="subscript"/>
        <sz val="14"/>
        <color indexed="8"/>
        <rFont val="Verdana"/>
        <family val="2"/>
      </rPr>
      <t>9</t>
    </r>
    <r>
      <rPr>
        <b/>
        <sz val="14"/>
        <color indexed="8"/>
        <rFont val="Calibri"/>
        <family val="2"/>
      </rPr>
      <t>(Mg,Fe</t>
    </r>
    <r>
      <rPr>
        <b/>
        <vertAlign val="superscript"/>
        <sz val="14"/>
        <color indexed="8"/>
        <rFont val="Verdana"/>
        <family val="2"/>
      </rPr>
      <t>3+</t>
    </r>
    <r>
      <rPr>
        <b/>
        <sz val="14"/>
        <color indexed="8"/>
        <rFont val="Calibri"/>
        <family val="2"/>
      </rPr>
      <t>)(SiO</t>
    </r>
    <r>
      <rPr>
        <b/>
        <vertAlign val="subscript"/>
        <sz val="14"/>
        <color indexed="8"/>
        <rFont val="Verdana"/>
        <family val="2"/>
      </rPr>
      <t>4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Verdana"/>
        <family val="2"/>
      </rPr>
      <t>6</t>
    </r>
    <r>
      <rPr>
        <b/>
        <sz val="14"/>
        <color indexed="8"/>
        <rFont val="Calibri"/>
        <family val="2"/>
      </rPr>
      <t>(SiO</t>
    </r>
    <r>
      <rPr>
        <b/>
        <vertAlign val="subscript"/>
        <sz val="14"/>
        <color indexed="8"/>
        <rFont val="Verdana"/>
        <family val="2"/>
      </rPr>
      <t>3</t>
    </r>
    <r>
      <rPr>
        <b/>
        <sz val="14"/>
        <color indexed="8"/>
        <rFont val="Calibri"/>
        <family val="2"/>
      </rPr>
      <t>OH)(OH)</t>
    </r>
    <r>
      <rPr>
        <b/>
        <vertAlign val="subscript"/>
        <sz val="14"/>
        <color indexed="8"/>
        <rFont val="Verdana"/>
        <family val="2"/>
      </rPr>
      <t>3</t>
    </r>
  </si>
  <si>
    <t xml:space="preserve">Column Conditions :  Cond 1 : 20keV 20nA  </t>
  </si>
  <si>
    <t xml:space="preserve">Standard Name :   </t>
  </si>
  <si>
    <t xml:space="preserve"> F  On MgF2 </t>
  </si>
  <si>
    <t xml:space="preserve"> Si, Mg, Ca On diopside </t>
  </si>
  <si>
    <t xml:space="preserve"> Fe On fayalite </t>
  </si>
  <si>
    <t xml:space="preserve"> Ce, La, Pr On ree3 </t>
  </si>
  <si>
    <t xml:space="preserve"> Nd, Sm On ree2 </t>
  </si>
  <si>
    <t xml:space="preserve">Beam Size :  &lt;1 µm </t>
  </si>
  <si>
    <t xml:space="preserve"> Cl On scapolite-s </t>
  </si>
  <si>
    <t>R060708 Cerite</t>
  </si>
  <si>
    <r>
      <t>(Ce</t>
    </r>
    <r>
      <rPr>
        <b/>
        <vertAlign val="subscript"/>
        <sz val="14"/>
        <color indexed="8"/>
        <rFont val="Calibri"/>
        <family val="2"/>
      </rPr>
      <t>4.01</t>
    </r>
    <r>
      <rPr>
        <b/>
        <sz val="14"/>
        <color indexed="8"/>
        <rFont val="Calibri"/>
        <family val="2"/>
      </rPr>
      <t>Nd</t>
    </r>
    <r>
      <rPr>
        <b/>
        <vertAlign val="subscript"/>
        <sz val="14"/>
        <color indexed="8"/>
        <rFont val="Calibri"/>
        <family val="2"/>
      </rPr>
      <t>1.78</t>
    </r>
    <r>
      <rPr>
        <b/>
        <sz val="14"/>
        <color indexed="8"/>
        <rFont val="Calibri"/>
        <family val="2"/>
      </rPr>
      <t>La</t>
    </r>
    <r>
      <rPr>
        <b/>
        <vertAlign val="subscript"/>
        <sz val="14"/>
        <color indexed="8"/>
        <rFont val="Calibri"/>
        <family val="2"/>
      </rPr>
      <t>1.76</t>
    </r>
    <r>
      <rPr>
        <b/>
        <sz val="14"/>
        <color indexed="8"/>
        <rFont val="Calibri"/>
        <family val="2"/>
      </rPr>
      <t>Ca</t>
    </r>
    <r>
      <rPr>
        <b/>
        <vertAlign val="subscript"/>
        <sz val="14"/>
        <color indexed="8"/>
        <rFont val="Calibri"/>
        <family val="2"/>
      </rPr>
      <t>0.73</t>
    </r>
    <r>
      <rPr>
        <b/>
        <sz val="14"/>
        <color indexed="8"/>
        <rFont val="Calibri"/>
        <family val="2"/>
      </rPr>
      <t>Pr</t>
    </r>
    <r>
      <rPr>
        <b/>
        <vertAlign val="subscript"/>
        <sz val="14"/>
        <color indexed="8"/>
        <rFont val="Calibri"/>
        <family val="2"/>
      </rPr>
      <t>0.48</t>
    </r>
    <r>
      <rPr>
        <b/>
        <sz val="14"/>
        <color indexed="8"/>
        <rFont val="Calibri"/>
        <family val="2"/>
      </rPr>
      <t>Y</t>
    </r>
    <r>
      <rPr>
        <b/>
        <vertAlign val="subscript"/>
        <sz val="14"/>
        <color indexed="8"/>
        <rFont val="Calibri"/>
        <family val="2"/>
      </rPr>
      <t>0.14</t>
    </r>
    <r>
      <rPr>
        <b/>
        <sz val="14"/>
        <color indexed="8"/>
        <rFont val="Calibri"/>
        <family val="2"/>
      </rPr>
      <t>Sm</t>
    </r>
    <r>
      <rPr>
        <b/>
        <vertAlign val="superscript"/>
        <sz val="14"/>
        <color indexed="8"/>
        <rFont val="Calibri"/>
        <family val="2"/>
      </rPr>
      <t>+2</t>
    </r>
    <r>
      <rPr>
        <b/>
        <vertAlign val="subscript"/>
        <sz val="14"/>
        <color indexed="8"/>
        <rFont val="Calibri"/>
        <family val="2"/>
      </rPr>
      <t>0.10</t>
    </r>
    <r>
      <rPr>
        <b/>
        <sz val="14"/>
        <color indexed="8"/>
        <rFont val="Calibri"/>
        <family val="2"/>
      </rPr>
      <t>Eu</t>
    </r>
    <r>
      <rPr>
        <b/>
        <vertAlign val="superscript"/>
        <sz val="14"/>
        <color indexed="8"/>
        <rFont val="Calibri"/>
        <family val="2"/>
      </rPr>
      <t>+2</t>
    </r>
    <r>
      <rPr>
        <b/>
        <vertAlign val="subscript"/>
        <sz val="14"/>
        <color indexed="8"/>
        <rFont val="Calibri"/>
        <family val="2"/>
      </rPr>
      <t>0.09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Calibri"/>
        <family val="2"/>
      </rPr>
      <t>Σ=9.09</t>
    </r>
    <r>
      <rPr>
        <b/>
        <sz val="14"/>
        <color indexed="8"/>
        <rFont val="Calibri"/>
        <family val="2"/>
      </rPr>
      <t>(Mg</t>
    </r>
    <r>
      <rPr>
        <b/>
        <vertAlign val="subscript"/>
        <sz val="14"/>
        <color indexed="8"/>
        <rFont val="Calibri"/>
        <family val="2"/>
      </rPr>
      <t>0.78</t>
    </r>
    <r>
      <rPr>
        <b/>
        <sz val="14"/>
        <color indexed="8"/>
        <rFont val="Calibri"/>
        <family val="2"/>
      </rPr>
      <t>Fe</t>
    </r>
    <r>
      <rPr>
        <b/>
        <vertAlign val="subscript"/>
        <sz val="14"/>
        <color indexed="8"/>
        <rFont val="Calibri"/>
        <family val="2"/>
      </rPr>
      <t>0.23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Calibri"/>
        <family val="2"/>
      </rPr>
      <t>Σ=1.01</t>
    </r>
    <r>
      <rPr>
        <b/>
        <sz val="14"/>
        <color indexed="8"/>
        <rFont val="Calibri"/>
        <family val="2"/>
      </rPr>
      <t>(Si</t>
    </r>
    <r>
      <rPr>
        <b/>
        <vertAlign val="subscript"/>
        <sz val="14"/>
        <color indexed="8"/>
        <rFont val="Calibri"/>
        <family val="2"/>
      </rPr>
      <t>1.07</t>
    </r>
    <r>
      <rPr>
        <b/>
        <sz val="14"/>
        <color indexed="8"/>
        <rFont val="Calibri"/>
        <family val="2"/>
      </rPr>
      <t>O</t>
    </r>
    <r>
      <rPr>
        <b/>
        <vertAlign val="subscript"/>
        <sz val="14"/>
        <color indexed="8"/>
        <rFont val="Calibri"/>
        <family val="2"/>
      </rPr>
      <t>4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Calibri"/>
        <family val="2"/>
      </rPr>
      <t>6.00</t>
    </r>
    <r>
      <rPr>
        <b/>
        <sz val="14"/>
        <color indexed="8"/>
        <rFont val="Calibri"/>
        <family val="2"/>
      </rPr>
      <t>(SiO</t>
    </r>
    <r>
      <rPr>
        <b/>
        <vertAlign val="subscript"/>
        <sz val="14"/>
        <color indexed="8"/>
        <rFont val="Calibri"/>
        <family val="2"/>
      </rPr>
      <t>3</t>
    </r>
    <r>
      <rPr>
        <b/>
        <sz val="14"/>
        <color indexed="8"/>
        <rFont val="Calibri"/>
        <family val="2"/>
      </rPr>
      <t>OH)(OH</t>
    </r>
    <r>
      <rPr>
        <b/>
        <vertAlign val="subscript"/>
        <sz val="14"/>
        <color indexed="8"/>
        <rFont val="Calibri"/>
        <family val="2"/>
      </rPr>
      <t>1.66</t>
    </r>
    <r>
      <rPr>
        <b/>
        <sz val="14"/>
        <color indexed="8"/>
        <rFont val="Calibri"/>
        <family val="2"/>
      </rPr>
      <t>F</t>
    </r>
    <r>
      <rPr>
        <b/>
        <vertAlign val="subscript"/>
        <sz val="14"/>
        <color indexed="8"/>
        <rFont val="Calibri"/>
        <family val="2"/>
      </rPr>
      <t>1.31</t>
    </r>
    <r>
      <rPr>
        <b/>
        <sz val="14"/>
        <color indexed="8"/>
        <rFont val="Calibri"/>
        <family val="2"/>
      </rPr>
      <t>Cl</t>
    </r>
    <r>
      <rPr>
        <b/>
        <vertAlign val="subscript"/>
        <sz val="14"/>
        <color indexed="8"/>
        <rFont val="Calibri"/>
        <family val="2"/>
      </rPr>
      <t>0.03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Calibri"/>
        <family val="2"/>
      </rPr>
      <t>Σ=3.00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</si>
</sst>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b/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b/>
      <vertAlign val="subscript"/>
      <sz val="14"/>
      <color indexed="8"/>
      <name val="Verdana"/>
      <family val="2"/>
    </font>
    <font>
      <b/>
      <vertAlign val="superscript"/>
      <sz val="14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3" fillId="0" borderId="12" xfId="0" applyFont="1" applyBorder="1" applyAlignment="1">
      <alignment wrapText="1"/>
    </xf>
    <xf numFmtId="0" fontId="0" fillId="0" borderId="11" xfId="0" applyBorder="1" applyAlignment="1">
      <alignment wrapText="1"/>
    </xf>
    <xf numFmtId="2" fontId="0" fillId="0" borderId="12" xfId="0" applyNumberFormat="1" applyBorder="1" applyAlignment="1">
      <alignment wrapText="1"/>
    </xf>
    <xf numFmtId="0" fontId="0" fillId="0" borderId="12" xfId="0" applyBorder="1" applyAlignment="1">
      <alignment wrapText="1"/>
    </xf>
    <xf numFmtId="164" fontId="0" fillId="0" borderId="12" xfId="0" applyNumberFormat="1" applyBorder="1" applyAlignment="1">
      <alignment wrapText="1"/>
    </xf>
    <xf numFmtId="2" fontId="0" fillId="0" borderId="12" xfId="0" applyNumberForma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3" xfId="0" applyFill="1" applyBorder="1" applyAlignment="1" quotePrefix="1">
      <alignment wrapText="1"/>
    </xf>
    <xf numFmtId="2" fontId="0" fillId="0" borderId="0" xfId="0" applyNumberFormat="1" applyAlignment="1">
      <alignment wrapText="1"/>
    </xf>
    <xf numFmtId="0" fontId="0" fillId="34" borderId="0" xfId="0" applyFill="1" applyAlignment="1">
      <alignment wrapText="1"/>
    </xf>
    <xf numFmtId="0" fontId="0" fillId="34" borderId="0" xfId="0" applyFill="1" applyAlignment="1">
      <alignment horizontal="left" wrapText="1"/>
    </xf>
    <xf numFmtId="0" fontId="0" fillId="35" borderId="0" xfId="0" applyFill="1" applyAlignment="1">
      <alignment wrapText="1"/>
    </xf>
    <xf numFmtId="0" fontId="0" fillId="35" borderId="0" xfId="0" applyFill="1" applyAlignment="1">
      <alignment horizontal="right" wrapText="1"/>
    </xf>
    <xf numFmtId="164" fontId="0" fillId="0" borderId="0" xfId="0" applyNumberFormat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tabSelected="1" zoomScalePageLayoutView="0" workbookViewId="0" topLeftCell="A37">
      <selection activeCell="F57" sqref="F57"/>
    </sheetView>
  </sheetViews>
  <sheetFormatPr defaultColWidth="9.140625" defaultRowHeight="15"/>
  <cols>
    <col min="1" max="1" width="15.7109375" style="0" customWidth="1"/>
    <col min="2" max="2" width="11.57421875" style="0" bestFit="1" customWidth="1"/>
    <col min="7" max="7" width="14.28125" style="0" customWidth="1"/>
  </cols>
  <sheetData>
    <row r="1" ht="15">
      <c r="B1" t="s">
        <v>57</v>
      </c>
    </row>
    <row r="3" spans="2:15" ht="15">
      <c r="B3" t="s">
        <v>1</v>
      </c>
      <c r="O3" t="s">
        <v>0</v>
      </c>
    </row>
    <row r="4" spans="2:15" ht="15"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  <c r="L4" t="s">
        <v>12</v>
      </c>
      <c r="M4" t="s">
        <v>13</v>
      </c>
      <c r="N4" t="s">
        <v>14</v>
      </c>
      <c r="O4" t="s">
        <v>15</v>
      </c>
    </row>
    <row r="5" spans="1:15" ht="15">
      <c r="A5" t="s">
        <v>37</v>
      </c>
      <c r="B5">
        <v>1.460535</v>
      </c>
      <c r="C5">
        <v>21.20648</v>
      </c>
      <c r="D5">
        <v>1.489154</v>
      </c>
      <c r="E5">
        <v>0.048869</v>
      </c>
      <c r="F5">
        <v>1.840973</v>
      </c>
      <c r="G5">
        <v>0.795455</v>
      </c>
      <c r="H5">
        <v>31.71805</v>
      </c>
      <c r="I5">
        <v>14.95205</v>
      </c>
      <c r="J5">
        <v>3.690792</v>
      </c>
      <c r="K5">
        <v>14.33462</v>
      </c>
      <c r="L5">
        <v>1.774072</v>
      </c>
      <c r="M5">
        <v>0.697323</v>
      </c>
      <c r="N5">
        <v>0.550071</v>
      </c>
      <c r="O5">
        <v>94.55844</v>
      </c>
    </row>
    <row r="6" spans="1:15" ht="15">
      <c r="A6" t="s">
        <v>37</v>
      </c>
      <c r="B6">
        <v>1.292281</v>
      </c>
      <c r="C6">
        <v>21.70721</v>
      </c>
      <c r="D6">
        <v>1.450045</v>
      </c>
      <c r="E6">
        <v>0.048174</v>
      </c>
      <c r="F6">
        <v>2.021747</v>
      </c>
      <c r="G6">
        <v>0.992432</v>
      </c>
      <c r="H6">
        <v>32.3958</v>
      </c>
      <c r="I6">
        <v>14.90029</v>
      </c>
      <c r="J6">
        <v>3.890265</v>
      </c>
      <c r="K6">
        <v>14.15708</v>
      </c>
      <c r="L6">
        <v>1.707497</v>
      </c>
      <c r="M6">
        <v>0.879789</v>
      </c>
      <c r="N6">
        <v>0.746536</v>
      </c>
      <c r="O6">
        <v>96.18914</v>
      </c>
    </row>
    <row r="7" spans="1:15" ht="15">
      <c r="A7" t="s">
        <v>37</v>
      </c>
      <c r="B7">
        <v>1.267553</v>
      </c>
      <c r="C7">
        <v>24.04549</v>
      </c>
      <c r="D7">
        <v>1.716669</v>
      </c>
      <c r="E7">
        <v>0.065566</v>
      </c>
      <c r="F7">
        <v>1.8993</v>
      </c>
      <c r="G7">
        <v>0.886962</v>
      </c>
      <c r="H7">
        <v>32.0346</v>
      </c>
      <c r="I7">
        <v>15.77327</v>
      </c>
      <c r="J7">
        <v>3.561725</v>
      </c>
      <c r="K7">
        <v>13.63632</v>
      </c>
      <c r="L7">
        <v>1.610594</v>
      </c>
      <c r="M7">
        <v>0.657532</v>
      </c>
      <c r="N7">
        <v>0.718449</v>
      </c>
      <c r="O7">
        <v>97.87403</v>
      </c>
    </row>
    <row r="8" spans="1:15" ht="15">
      <c r="A8" t="s">
        <v>37</v>
      </c>
      <c r="B8">
        <v>1.087237</v>
      </c>
      <c r="C8">
        <v>22.14074</v>
      </c>
      <c r="D8">
        <v>1.63061</v>
      </c>
      <c r="E8">
        <v>0.102043</v>
      </c>
      <c r="F8">
        <v>2.048439</v>
      </c>
      <c r="G8">
        <v>0.680491</v>
      </c>
      <c r="H8">
        <v>32.33422</v>
      </c>
      <c r="I8">
        <v>13.83685</v>
      </c>
      <c r="J8">
        <v>3.807709</v>
      </c>
      <c r="K8">
        <v>15.00518</v>
      </c>
      <c r="L8">
        <v>1.727763</v>
      </c>
      <c r="M8">
        <v>0.83738</v>
      </c>
      <c r="N8">
        <v>0.685323</v>
      </c>
      <c r="O8">
        <v>95.92399</v>
      </c>
    </row>
    <row r="9" spans="1:15" ht="15">
      <c r="A9" t="s">
        <v>37</v>
      </c>
      <c r="B9">
        <v>0.909799</v>
      </c>
      <c r="C9">
        <v>22.51972</v>
      </c>
      <c r="D9">
        <v>1.657538</v>
      </c>
      <c r="E9">
        <v>0.076956</v>
      </c>
      <c r="F9">
        <v>2.002211</v>
      </c>
      <c r="G9">
        <v>0.862192</v>
      </c>
      <c r="H9">
        <v>32.4975</v>
      </c>
      <c r="I9">
        <v>14.42627</v>
      </c>
      <c r="J9">
        <v>3.905349</v>
      </c>
      <c r="K9">
        <v>14.46372</v>
      </c>
      <c r="L9">
        <v>1.617061</v>
      </c>
      <c r="M9">
        <v>0.74306</v>
      </c>
      <c r="N9">
        <v>0.744541</v>
      </c>
      <c r="O9">
        <v>96.42592</v>
      </c>
    </row>
    <row r="10" spans="1:15" ht="15">
      <c r="A10" t="s">
        <v>37</v>
      </c>
      <c r="B10">
        <v>1.134449</v>
      </c>
      <c r="C10">
        <v>21.15903</v>
      </c>
      <c r="D10">
        <v>1.57087</v>
      </c>
      <c r="E10">
        <v>0.043204</v>
      </c>
      <c r="F10">
        <v>2.030488</v>
      </c>
      <c r="G10">
        <v>0.641938</v>
      </c>
      <c r="H10">
        <v>32.64634</v>
      </c>
      <c r="I10">
        <v>13.91797</v>
      </c>
      <c r="J10">
        <v>3.961419</v>
      </c>
      <c r="K10">
        <v>15.71972</v>
      </c>
      <c r="L10">
        <v>1.910135</v>
      </c>
      <c r="M10">
        <v>0.869318</v>
      </c>
      <c r="N10">
        <v>0.669343</v>
      </c>
      <c r="O10">
        <v>96.27422</v>
      </c>
    </row>
    <row r="11" spans="1:15" ht="15">
      <c r="A11" t="s">
        <v>37</v>
      </c>
      <c r="B11">
        <v>1.37735</v>
      </c>
      <c r="C11">
        <v>21.40069</v>
      </c>
      <c r="D11">
        <v>1.488906</v>
      </c>
      <c r="E11">
        <v>0.04138</v>
      </c>
      <c r="F11">
        <v>2.379632</v>
      </c>
      <c r="G11">
        <v>0.818023</v>
      </c>
      <c r="H11">
        <v>32.80064</v>
      </c>
      <c r="I11">
        <v>11.78807</v>
      </c>
      <c r="J11">
        <v>4.030205</v>
      </c>
      <c r="K11">
        <v>15.96733</v>
      </c>
      <c r="L11">
        <v>1.838238</v>
      </c>
      <c r="M11">
        <v>0.717216</v>
      </c>
      <c r="N11">
        <v>0.850593</v>
      </c>
      <c r="O11">
        <v>95.49828</v>
      </c>
    </row>
    <row r="12" spans="1:15" ht="15">
      <c r="A12" t="s">
        <v>37</v>
      </c>
      <c r="B12">
        <v>1.102547</v>
      </c>
      <c r="C12">
        <v>20.80555</v>
      </c>
      <c r="D12">
        <v>1.424211</v>
      </c>
      <c r="E12">
        <v>0.034353</v>
      </c>
      <c r="F12">
        <v>2.100466</v>
      </c>
      <c r="G12">
        <v>0.88278</v>
      </c>
      <c r="H12">
        <v>32.86024</v>
      </c>
      <c r="I12">
        <v>12.58861</v>
      </c>
      <c r="J12">
        <v>4.114799</v>
      </c>
      <c r="K12">
        <v>15.22579</v>
      </c>
      <c r="L12">
        <v>1.834936</v>
      </c>
      <c r="M12">
        <v>0.782896</v>
      </c>
      <c r="N12">
        <v>0.765193</v>
      </c>
      <c r="O12">
        <v>94.52238</v>
      </c>
    </row>
    <row r="13" spans="1:15" ht="15">
      <c r="A13" t="s">
        <v>37</v>
      </c>
      <c r="B13">
        <v>1.293685</v>
      </c>
      <c r="C13">
        <v>21.54098</v>
      </c>
      <c r="D13">
        <v>1.50265</v>
      </c>
      <c r="E13">
        <v>0.038725</v>
      </c>
      <c r="F13">
        <v>1.805634</v>
      </c>
      <c r="G13">
        <v>0.727508</v>
      </c>
      <c r="H13">
        <v>32.51431</v>
      </c>
      <c r="I13">
        <v>13.84178</v>
      </c>
      <c r="J13">
        <v>3.859634</v>
      </c>
      <c r="K13">
        <v>14.76402</v>
      </c>
      <c r="L13">
        <v>1.637878</v>
      </c>
      <c r="M13">
        <v>0.74588</v>
      </c>
      <c r="N13">
        <v>0.759466</v>
      </c>
      <c r="O13">
        <v>95.03214</v>
      </c>
    </row>
    <row r="14" spans="1:15" ht="15">
      <c r="A14" t="s">
        <v>37</v>
      </c>
      <c r="B14">
        <v>1.368727</v>
      </c>
      <c r="C14">
        <v>22.26387</v>
      </c>
      <c r="D14">
        <v>1.569609</v>
      </c>
      <c r="E14">
        <v>0.067594</v>
      </c>
      <c r="F14">
        <v>1.92727</v>
      </c>
      <c r="G14">
        <v>0.848376</v>
      </c>
      <c r="H14">
        <v>32.67783</v>
      </c>
      <c r="I14">
        <v>15.38663</v>
      </c>
      <c r="J14">
        <v>3.919966</v>
      </c>
      <c r="K14">
        <v>13.7786</v>
      </c>
      <c r="L14">
        <v>1.527403</v>
      </c>
      <c r="M14">
        <v>0.660676</v>
      </c>
      <c r="N14">
        <v>0.760003</v>
      </c>
      <c r="O14">
        <v>96.75655</v>
      </c>
    </row>
    <row r="15" spans="1:15" ht="15">
      <c r="A15" t="s">
        <v>37</v>
      </c>
      <c r="B15">
        <v>1.155625</v>
      </c>
      <c r="C15">
        <v>22.71715</v>
      </c>
      <c r="D15">
        <v>1.614082</v>
      </c>
      <c r="E15">
        <v>0.045474</v>
      </c>
      <c r="F15">
        <v>2.004083</v>
      </c>
      <c r="G15">
        <v>0.8359</v>
      </c>
      <c r="H15">
        <v>32.75866</v>
      </c>
      <c r="I15">
        <v>14.28706</v>
      </c>
      <c r="J15">
        <v>3.910972</v>
      </c>
      <c r="K15">
        <v>14.98679</v>
      </c>
      <c r="L15">
        <v>1.628092</v>
      </c>
      <c r="M15">
        <v>0.879212</v>
      </c>
      <c r="N15">
        <v>0.78297</v>
      </c>
      <c r="O15">
        <v>97.60607</v>
      </c>
    </row>
    <row r="18" spans="1:15" ht="15">
      <c r="A18" t="s">
        <v>35</v>
      </c>
      <c r="B18">
        <f aca="true" t="shared" si="0" ref="B18:O18">AVERAGE(B5:B16)</f>
        <v>1.222708</v>
      </c>
      <c r="C18">
        <f t="shared" si="0"/>
        <v>21.955173636363636</v>
      </c>
      <c r="D18">
        <f t="shared" si="0"/>
        <v>1.5558494545454544</v>
      </c>
      <c r="E18">
        <f t="shared" si="0"/>
        <v>0.055667090909090916</v>
      </c>
      <c r="F18">
        <f t="shared" si="0"/>
        <v>2.0054766363636367</v>
      </c>
      <c r="G18">
        <f t="shared" si="0"/>
        <v>0.8156415454545456</v>
      </c>
      <c r="H18">
        <f t="shared" si="0"/>
        <v>32.47619909090909</v>
      </c>
      <c r="I18">
        <f t="shared" si="0"/>
        <v>14.154440909090908</v>
      </c>
      <c r="J18">
        <f t="shared" si="0"/>
        <v>3.8775304545454548</v>
      </c>
      <c r="K18">
        <f t="shared" si="0"/>
        <v>14.730833636363638</v>
      </c>
      <c r="L18">
        <f t="shared" si="0"/>
        <v>1.7103335454545456</v>
      </c>
      <c r="M18">
        <f t="shared" si="0"/>
        <v>0.7700256363636364</v>
      </c>
      <c r="N18">
        <f t="shared" si="0"/>
        <v>0.7302261818181818</v>
      </c>
      <c r="O18">
        <f t="shared" si="0"/>
        <v>96.06010545454546</v>
      </c>
    </row>
    <row r="19" spans="1:15" ht="15">
      <c r="A19" t="s">
        <v>36</v>
      </c>
      <c r="B19">
        <f>STDEV(B5:B15)</f>
        <v>0.1602121934654166</v>
      </c>
      <c r="C19">
        <f aca="true" t="shared" si="1" ref="C19:O19">STDEV(C5:C15)</f>
        <v>0.9195100428083732</v>
      </c>
      <c r="D19">
        <f t="shared" si="1"/>
        <v>0.09267240900328932</v>
      </c>
      <c r="E19">
        <f t="shared" si="1"/>
        <v>0.02037453368033016</v>
      </c>
      <c r="F19">
        <f t="shared" si="1"/>
        <v>0.1536724313091094</v>
      </c>
      <c r="G19">
        <f t="shared" si="1"/>
        <v>0.10055705836226851</v>
      </c>
      <c r="H19">
        <f t="shared" si="1"/>
        <v>0.34647719813758443</v>
      </c>
      <c r="I19">
        <f t="shared" si="1"/>
        <v>1.1717049382541356</v>
      </c>
      <c r="J19">
        <f t="shared" si="1"/>
        <v>0.15175571629322873</v>
      </c>
      <c r="K19">
        <f t="shared" si="1"/>
        <v>0.7453803992227436</v>
      </c>
      <c r="L19">
        <f t="shared" si="1"/>
        <v>0.11845048411159874</v>
      </c>
      <c r="M19">
        <f t="shared" si="1"/>
        <v>0.08516321832842169</v>
      </c>
      <c r="N19">
        <f t="shared" si="1"/>
        <v>0.07682640094371049</v>
      </c>
      <c r="O19">
        <f t="shared" si="1"/>
        <v>1.1123023786941577</v>
      </c>
    </row>
    <row r="20" ht="15">
      <c r="A20" s="1"/>
    </row>
    <row r="21" ht="15">
      <c r="A21" s="1"/>
    </row>
    <row r="22" spans="1:4" ht="15">
      <c r="A22" s="2" t="s">
        <v>38</v>
      </c>
      <c r="B22" s="3"/>
      <c r="C22" s="3"/>
      <c r="D22" s="3"/>
    </row>
    <row r="24" spans="1:8" ht="15.75" thickBot="1">
      <c r="A24" s="4" t="s">
        <v>1</v>
      </c>
      <c r="B24" s="4" t="s">
        <v>16</v>
      </c>
      <c r="C24" s="4" t="s">
        <v>17</v>
      </c>
      <c r="D24" s="4" t="s">
        <v>18</v>
      </c>
      <c r="E24" s="4" t="s">
        <v>19</v>
      </c>
      <c r="F24" s="4" t="s">
        <v>20</v>
      </c>
      <c r="G24" s="4" t="s">
        <v>21</v>
      </c>
      <c r="H24" s="4" t="s">
        <v>1</v>
      </c>
    </row>
    <row r="25" spans="1:8" ht="15.75">
      <c r="A25" s="5" t="s">
        <v>22</v>
      </c>
      <c r="B25" s="5">
        <f>C18</f>
        <v>21.955173636363636</v>
      </c>
      <c r="C25" s="6">
        <v>60.08</v>
      </c>
      <c r="D25" s="5">
        <f aca="true" t="shared" si="2" ref="D25:D38">B25/C25</f>
        <v>0.3654323175160392</v>
      </c>
      <c r="E25" s="5">
        <f>2*D25</f>
        <v>0.7308646350320784</v>
      </c>
      <c r="F25" s="5">
        <f>E25*D45</f>
        <v>14.825892901435008</v>
      </c>
      <c r="G25" s="7">
        <f>F25/2</f>
        <v>7.412946450717504</v>
      </c>
      <c r="H25" s="5" t="s">
        <v>22</v>
      </c>
    </row>
    <row r="26" spans="1:9" ht="15.75">
      <c r="A26" s="8" t="s">
        <v>23</v>
      </c>
      <c r="B26" s="9">
        <f>M18</f>
        <v>0.7700256363636364</v>
      </c>
      <c r="C26" s="10">
        <v>227.8082</v>
      </c>
      <c r="D26" s="11">
        <f t="shared" si="2"/>
        <v>0.0033801488987825565</v>
      </c>
      <c r="E26" s="11">
        <f>D26*3</f>
        <v>0.01014044669634767</v>
      </c>
      <c r="F26" s="5">
        <f aca="true" t="shared" si="3" ref="F26:F38">E26*$D$45</f>
        <v>0.20570317605552546</v>
      </c>
      <c r="G26" s="12">
        <f>F26*2/3</f>
        <v>0.13713545070368363</v>
      </c>
      <c r="H26" s="8" t="s">
        <v>23</v>
      </c>
      <c r="I26" t="s">
        <v>39</v>
      </c>
    </row>
    <row r="27" spans="1:10" ht="15.75">
      <c r="A27" s="8" t="s">
        <v>24</v>
      </c>
      <c r="B27" s="9">
        <f>I18</f>
        <v>14.154440909090908</v>
      </c>
      <c r="C27" s="10">
        <v>325.8182</v>
      </c>
      <c r="D27" s="11">
        <f t="shared" si="2"/>
        <v>0.04344275706234615</v>
      </c>
      <c r="E27" s="11">
        <f>D27*3</f>
        <v>0.13032827118703844</v>
      </c>
      <c r="F27" s="5">
        <f t="shared" si="3"/>
        <v>2.643763151248113</v>
      </c>
      <c r="G27" s="12">
        <f>F27*2/3</f>
        <v>1.762508767498742</v>
      </c>
      <c r="H27" s="8" t="s">
        <v>24</v>
      </c>
      <c r="I27" t="s">
        <v>40</v>
      </c>
      <c r="J27" s="23">
        <f>SUM(G26:G32,G35)</f>
        <v>9.080030373999477</v>
      </c>
    </row>
    <row r="28" spans="1:10" ht="15.75">
      <c r="A28" s="8" t="s">
        <v>25</v>
      </c>
      <c r="B28" s="9">
        <f>H18</f>
        <v>32.47619909090909</v>
      </c>
      <c r="C28" s="10">
        <v>328.2382</v>
      </c>
      <c r="D28" s="11">
        <f t="shared" si="2"/>
        <v>0.09894094925852351</v>
      </c>
      <c r="E28" s="11">
        <f>D28*3</f>
        <v>0.29682284777557055</v>
      </c>
      <c r="F28" s="5">
        <f t="shared" si="3"/>
        <v>6.021174839888655</v>
      </c>
      <c r="G28" s="12">
        <f>F28*2/3</f>
        <v>4.01411655992577</v>
      </c>
      <c r="H28" s="8" t="s">
        <v>25</v>
      </c>
      <c r="I28" t="s">
        <v>41</v>
      </c>
      <c r="J28" s="23">
        <f>SUM(G33:G34)</f>
        <v>1.013211338158399</v>
      </c>
    </row>
    <row r="29" spans="1:10" ht="15.75">
      <c r="A29" s="8" t="s">
        <v>26</v>
      </c>
      <c r="B29" s="9">
        <f>J18</f>
        <v>3.8775304545454548</v>
      </c>
      <c r="C29" s="10">
        <v>329.8122</v>
      </c>
      <c r="D29" s="11">
        <f t="shared" si="2"/>
        <v>0.011756782964806804</v>
      </c>
      <c r="E29" s="11">
        <f>D29*3</f>
        <v>0.03527034889442041</v>
      </c>
      <c r="F29" s="5">
        <f t="shared" si="3"/>
        <v>0.7154736872471226</v>
      </c>
      <c r="G29" s="12">
        <f>F29*2/3</f>
        <v>0.4769824581647484</v>
      </c>
      <c r="H29" s="8" t="s">
        <v>26</v>
      </c>
      <c r="I29" t="s">
        <v>42</v>
      </c>
      <c r="J29" s="23">
        <f>G25</f>
        <v>7.412946450717504</v>
      </c>
    </row>
    <row r="30" spans="1:10" ht="15.75">
      <c r="A30" s="8" t="s">
        <v>27</v>
      </c>
      <c r="B30" s="9">
        <f>K18</f>
        <v>14.730833636363638</v>
      </c>
      <c r="C30" s="10">
        <v>336.4782</v>
      </c>
      <c r="D30" s="11">
        <f t="shared" si="2"/>
        <v>0.04377945922310461</v>
      </c>
      <c r="E30" s="11">
        <f>D30*3</f>
        <v>0.13133837766931383</v>
      </c>
      <c r="F30" s="5">
        <f t="shared" si="3"/>
        <v>2.664253581086195</v>
      </c>
      <c r="G30" s="12">
        <f>F30*2/3</f>
        <v>1.7761690540574635</v>
      </c>
      <c r="H30" s="8" t="s">
        <v>27</v>
      </c>
      <c r="I30" t="s">
        <v>43</v>
      </c>
      <c r="J30" s="23">
        <f>SUM(G36:G38)</f>
        <v>3.9948184824638346</v>
      </c>
    </row>
    <row r="31" spans="1:8" ht="15">
      <c r="A31" s="8" t="s">
        <v>14</v>
      </c>
      <c r="B31" s="9">
        <f>N18</f>
        <v>0.7302261818181818</v>
      </c>
      <c r="C31" s="10">
        <v>167.96</v>
      </c>
      <c r="D31" s="11">
        <f t="shared" si="2"/>
        <v>0.004347619563099439</v>
      </c>
      <c r="E31" s="11">
        <f aca="true" t="shared" si="4" ref="E31:E38">D31*1</f>
        <v>0.004347619563099439</v>
      </c>
      <c r="F31" s="5">
        <f t="shared" si="3"/>
        <v>0.08819326990129553</v>
      </c>
      <c r="G31" s="12">
        <f>F31*1</f>
        <v>0.08819326990129553</v>
      </c>
      <c r="H31" s="8" t="s">
        <v>14</v>
      </c>
    </row>
    <row r="32" spans="1:8" ht="15">
      <c r="A32" s="8" t="s">
        <v>28</v>
      </c>
      <c r="B32" s="9">
        <f>L18</f>
        <v>1.7103335454545456</v>
      </c>
      <c r="C32" s="10">
        <v>348.6982</v>
      </c>
      <c r="D32" s="11">
        <f t="shared" si="2"/>
        <v>0.004904910737865999</v>
      </c>
      <c r="E32" s="11">
        <f t="shared" si="4"/>
        <v>0.004904910737865999</v>
      </c>
      <c r="F32" s="5">
        <f t="shared" si="3"/>
        <v>0.09949815301640381</v>
      </c>
      <c r="G32" s="12">
        <f>F32*1</f>
        <v>0.09949815301640381</v>
      </c>
      <c r="H32" s="8" t="s">
        <v>28</v>
      </c>
    </row>
    <row r="33" spans="1:8" ht="15">
      <c r="A33" s="11" t="s">
        <v>7</v>
      </c>
      <c r="B33" s="9">
        <f>G18</f>
        <v>0.8156415454545456</v>
      </c>
      <c r="C33" s="10">
        <v>71.85</v>
      </c>
      <c r="D33" s="11">
        <f t="shared" si="2"/>
        <v>0.01135200480799646</v>
      </c>
      <c r="E33" s="11">
        <f t="shared" si="4"/>
        <v>0.01135200480799646</v>
      </c>
      <c r="F33" s="5">
        <f t="shared" si="3"/>
        <v>0.23028013592769306</v>
      </c>
      <c r="G33" s="12">
        <f>F33</f>
        <v>0.23028013592769306</v>
      </c>
      <c r="H33" s="11" t="s">
        <v>7</v>
      </c>
    </row>
    <row r="34" spans="1:8" ht="15">
      <c r="A34" s="11" t="s">
        <v>4</v>
      </c>
      <c r="B34" s="9">
        <f>D18</f>
        <v>1.5558494545454544</v>
      </c>
      <c r="C34" s="13">
        <v>40.3114</v>
      </c>
      <c r="D34" s="11">
        <f t="shared" si="2"/>
        <v>0.03859576830736353</v>
      </c>
      <c r="E34" s="11">
        <f t="shared" si="4"/>
        <v>0.03859576830736353</v>
      </c>
      <c r="F34" s="5">
        <f t="shared" si="3"/>
        <v>0.7829312022307059</v>
      </c>
      <c r="G34" s="12">
        <f>F34</f>
        <v>0.7829312022307059</v>
      </c>
      <c r="H34" s="11" t="s">
        <v>4</v>
      </c>
    </row>
    <row r="35" spans="1:8" ht="15">
      <c r="A35" s="11" t="s">
        <v>6</v>
      </c>
      <c r="B35" s="9">
        <f>F18</f>
        <v>2.0054766363636367</v>
      </c>
      <c r="C35" s="13">
        <v>56.08</v>
      </c>
      <c r="D35" s="11">
        <f t="shared" si="2"/>
        <v>0.035760995655557</v>
      </c>
      <c r="E35" s="11">
        <f t="shared" si="4"/>
        <v>0.035760995655557</v>
      </c>
      <c r="F35" s="5">
        <f t="shared" si="3"/>
        <v>0.7254266607313681</v>
      </c>
      <c r="G35" s="12">
        <f>F35</f>
        <v>0.7254266607313681</v>
      </c>
      <c r="H35" s="11" t="s">
        <v>6</v>
      </c>
    </row>
    <row r="36" spans="1:8" ht="15.75">
      <c r="A36" s="11" t="s">
        <v>29</v>
      </c>
      <c r="B36" s="9">
        <v>1.18</v>
      </c>
      <c r="C36" s="13">
        <v>18.015</v>
      </c>
      <c r="D36" s="11">
        <f t="shared" si="2"/>
        <v>0.06550097141271162</v>
      </c>
      <c r="E36" s="11">
        <f t="shared" si="4"/>
        <v>0.06550097141271162</v>
      </c>
      <c r="F36" s="5">
        <f t="shared" si="3"/>
        <v>1.328714430220304</v>
      </c>
      <c r="G36" s="12">
        <f>2*F36</f>
        <v>2.657428860440608</v>
      </c>
      <c r="H36" s="11" t="s">
        <v>29</v>
      </c>
    </row>
    <row r="37" spans="1:11" ht="15">
      <c r="A37" s="11" t="s">
        <v>5</v>
      </c>
      <c r="B37" s="9">
        <f>E18</f>
        <v>0.055667090909090916</v>
      </c>
      <c r="C37" s="13">
        <v>35.453</v>
      </c>
      <c r="D37" s="11">
        <f t="shared" si="2"/>
        <v>0.001570165879025496</v>
      </c>
      <c r="E37" s="11">
        <f t="shared" si="4"/>
        <v>0.001570165879025496</v>
      </c>
      <c r="F37" s="5">
        <f t="shared" si="3"/>
        <v>0.03185146748672251</v>
      </c>
      <c r="G37" s="12">
        <f>F37</f>
        <v>0.03185146748672251</v>
      </c>
      <c r="H37" s="11" t="s">
        <v>5</v>
      </c>
      <c r="I37" t="s">
        <v>44</v>
      </c>
      <c r="K37">
        <f>(3*G28+3*G30+3*G27+2*G35+3*G29+3*G26+2*G32+2*G31)+(2*G34+2*G33)+(4*G25)+G36</f>
        <v>60.66261037797678</v>
      </c>
    </row>
    <row r="38" spans="1:11" ht="15">
      <c r="A38" s="11" t="s">
        <v>2</v>
      </c>
      <c r="B38" s="9">
        <f>B18</f>
        <v>1.222708</v>
      </c>
      <c r="C38" s="13">
        <v>18.998403</v>
      </c>
      <c r="D38" s="11">
        <f t="shared" si="2"/>
        <v>0.06435846212968532</v>
      </c>
      <c r="E38" s="11">
        <f t="shared" si="4"/>
        <v>0.06435846212968532</v>
      </c>
      <c r="F38" s="5">
        <f t="shared" si="3"/>
        <v>1.3055381545365041</v>
      </c>
      <c r="G38" s="12">
        <f>F38</f>
        <v>1.3055381545365041</v>
      </c>
      <c r="H38" s="11" t="s">
        <v>2</v>
      </c>
      <c r="I38" t="s">
        <v>45</v>
      </c>
      <c r="K38">
        <f>G43*2-G37-G38</f>
        <v>60.66261037797677</v>
      </c>
    </row>
    <row r="39" spans="1:7" ht="15">
      <c r="A39" s="14" t="s">
        <v>30</v>
      </c>
      <c r="B39" s="15">
        <f>SUM(B25:B38)</f>
        <v>97.24010581818183</v>
      </c>
      <c r="C39" s="16"/>
      <c r="D39" s="16"/>
      <c r="E39" s="16">
        <f>SUM(E25:E38)</f>
        <v>1.561155825748074</v>
      </c>
      <c r="F39" s="16"/>
      <c r="G39" s="16"/>
    </row>
    <row r="40" spans="1:7" ht="15">
      <c r="A40" s="17" t="s">
        <v>31</v>
      </c>
      <c r="B40" s="18">
        <f>(B38*15.9995)/(2*18.998403)+(B37*15.9994)/(2*35.453)</f>
        <v>0.5274124634043904</v>
      </c>
      <c r="C40" s="16"/>
      <c r="D40" s="16"/>
      <c r="E40" s="16">
        <f>0.5*(E37+E38)</f>
        <v>0.032964314004355406</v>
      </c>
      <c r="F40" s="16"/>
      <c r="G40" s="16"/>
    </row>
    <row r="41" spans="1:7" ht="15">
      <c r="A41" s="16"/>
      <c r="B41" s="18">
        <f>B39-B40</f>
        <v>96.71269335477744</v>
      </c>
      <c r="C41" s="16"/>
      <c r="D41" s="16"/>
      <c r="E41" s="16">
        <f>E39-E40</f>
        <v>1.5281915117437186</v>
      </c>
      <c r="F41" s="16"/>
      <c r="G41" s="16"/>
    </row>
    <row r="42" spans="1:7" ht="15">
      <c r="A42" s="16"/>
      <c r="B42" s="16"/>
      <c r="C42" s="16"/>
      <c r="D42" s="16"/>
      <c r="E42" s="16"/>
      <c r="F42" s="16"/>
      <c r="G42" s="16"/>
    </row>
    <row r="43" spans="1:9" ht="60.75">
      <c r="A43" s="16"/>
      <c r="B43" s="16"/>
      <c r="C43" s="16"/>
      <c r="D43" s="16"/>
      <c r="E43" s="19" t="s">
        <v>32</v>
      </c>
      <c r="F43" s="19"/>
      <c r="G43" s="20">
        <v>31</v>
      </c>
      <c r="I43" s="24"/>
    </row>
    <row r="44" spans="1:7" ht="15">
      <c r="A44" s="16"/>
      <c r="B44" s="16"/>
      <c r="C44" s="16"/>
      <c r="D44" s="16"/>
      <c r="E44" s="16"/>
      <c r="F44" s="16"/>
      <c r="G44" s="16"/>
    </row>
    <row r="45" spans="1:7" ht="30">
      <c r="A45" s="21" t="s">
        <v>33</v>
      </c>
      <c r="B45" s="16"/>
      <c r="C45" s="22" t="s">
        <v>34</v>
      </c>
      <c r="D45" s="21">
        <f>G43/E41</f>
        <v>20.285415644422695</v>
      </c>
      <c r="E45" s="21"/>
      <c r="F45" s="21"/>
      <c r="G45" s="16"/>
    </row>
    <row r="46" spans="1:7" ht="15">
      <c r="A46" s="16"/>
      <c r="B46" s="16"/>
      <c r="C46" s="21"/>
      <c r="D46" s="21"/>
      <c r="E46" s="21"/>
      <c r="F46" s="21"/>
      <c r="G46" s="16"/>
    </row>
    <row r="47" spans="1:7" ht="15">
      <c r="A47" s="16"/>
      <c r="B47" s="16"/>
      <c r="C47" s="16"/>
      <c r="D47" s="16"/>
      <c r="E47" s="16"/>
      <c r="F47" s="16"/>
      <c r="G47" s="16"/>
    </row>
    <row r="48" spans="1:7" ht="15">
      <c r="A48" s="16"/>
      <c r="B48" s="16"/>
      <c r="C48" s="16"/>
      <c r="D48" s="16"/>
      <c r="E48" s="16"/>
      <c r="F48" s="16"/>
      <c r="G48" s="16"/>
    </row>
    <row r="49" spans="3:6" s="24" customFormat="1" ht="21.75">
      <c r="C49" s="24" t="s">
        <v>46</v>
      </c>
      <c r="F49" s="24" t="s">
        <v>47</v>
      </c>
    </row>
    <row r="51" ht="21.75">
      <c r="C51" s="24" t="s">
        <v>58</v>
      </c>
    </row>
    <row r="53" ht="15">
      <c r="A53" t="s">
        <v>48</v>
      </c>
    </row>
    <row r="55" ht="15">
      <c r="A55" t="s">
        <v>49</v>
      </c>
    </row>
    <row r="56" ht="15">
      <c r="A56" t="s">
        <v>50</v>
      </c>
    </row>
    <row r="57" ht="15">
      <c r="A57" t="s">
        <v>51</v>
      </c>
    </row>
    <row r="58" ht="15">
      <c r="A58" t="s">
        <v>56</v>
      </c>
    </row>
    <row r="59" ht="15">
      <c r="A59" t="s">
        <v>52</v>
      </c>
    </row>
    <row r="60" ht="15">
      <c r="A60" t="s">
        <v>53</v>
      </c>
    </row>
    <row r="61" ht="15">
      <c r="A61" t="s">
        <v>54</v>
      </c>
    </row>
    <row r="63" ht="15">
      <c r="A63" t="s">
        <v>55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rruff</dc:creator>
  <cp:keywords/>
  <dc:description/>
  <cp:lastModifiedBy>rruff</cp:lastModifiedBy>
  <cp:lastPrinted>2011-11-21T15:44:35Z</cp:lastPrinted>
  <dcterms:created xsi:type="dcterms:W3CDTF">2011-11-02T15:20:55Z</dcterms:created>
  <dcterms:modified xsi:type="dcterms:W3CDTF">2011-11-29T20:22:51Z</dcterms:modified>
  <cp:category/>
  <cp:version/>
  <cp:contentType/>
  <cp:contentStatus/>
</cp:coreProperties>
</file>