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7085" windowHeight="100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<sst xmlns="http://schemas.openxmlformats.org/spreadsheetml/2006/main" count="224" uniqueCount="122">
  <si>
    <t>charoite60557ltcharoite60557ltcharoite60557ltcharoite60557ltcharoite60557ltcharoite60557ltcharoite60557ltcharoite60557ltcharoite60557ltcharoite60557ltcharoite60557ltcharoite60557ltcharoite60557ltcharoite60557ltcharoite60557lt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</si>
  <si>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</si>
  <si>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</si>
  <si>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</si>
  <si>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</si>
  <si>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</si>
  <si>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</si>
  <si>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</si>
  <si>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</si>
  <si>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</si>
  <si>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</si>
  <si>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</si>
  <si>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</si>
  <si>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</si>
  <si>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</si>
  <si>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</si>
  <si>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</si>
  <si>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</si>
  <si>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</si>
  <si>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</si>
  <si>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</si>
  <si>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</si>
  <si>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</si>
  <si>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</si>
  <si>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</si>
  <si>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</si>
  <si>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</si>
  <si>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CaO</t>
  </si>
  <si>
    <t>MnO</t>
  </si>
  <si>
    <t>FeO</t>
  </si>
  <si>
    <t>SrO</t>
  </si>
  <si>
    <t>BaO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</si>
  <si>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</si>
  <si>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</si>
  <si>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</si>
  <si>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</si>
  <si>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</si>
  <si>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</si>
  <si>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</si>
  <si>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</si>
  <si>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</si>
  <si>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</si>
  <si>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</si>
  <si>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</si>
  <si>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</si>
  <si>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Ca</t>
  </si>
  <si>
    <t>Mn</t>
  </si>
  <si>
    <t>Fe</t>
  </si>
  <si>
    <t>Sr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</si>
  <si>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</si>
  <si>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</si>
  <si>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</si>
  <si>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</si>
  <si>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</si>
  <si>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</si>
  <si>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</si>
  <si>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</si>
  <si>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</si>
  <si>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</si>
  <si>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</si>
  <si>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</si>
  <si>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</si>
  <si>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</si>
  <si>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</si>
  <si>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</si>
  <si>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rhod-791</t>
  </si>
  <si>
    <t>La</t>
  </si>
  <si>
    <t>SrTiO3</t>
  </si>
  <si>
    <t>LIF</t>
  </si>
  <si>
    <t>fayalite</t>
  </si>
  <si>
    <t>barite2</t>
  </si>
  <si>
    <t>charoite60557grcharoite60557grcharoite60557grcharoite60557grcharoite60557grcharoite60557grcharoite60557grcharoite60557grcharoite60557grcharoite60557grcharoite60557grcharoite60557grcharoite60557grcharoite60557grcharoite60557gr</t>
  </si>
  <si>
    <t>#17</t>
  </si>
  <si>
    <t>#20</t>
  </si>
  <si>
    <t>#23</t>
  </si>
  <si>
    <t>#24</t>
  </si>
  <si>
    <t>#26</t>
  </si>
  <si>
    <t>#28</t>
  </si>
  <si>
    <t>#30</t>
  </si>
  <si>
    <t>gray phase</t>
  </si>
  <si>
    <t>charoite60557dkcharoite60557dkcharoite60557dkcharoite60557dkcharoite60557dk</t>
  </si>
  <si>
    <t>#31</t>
  </si>
  <si>
    <t>#32</t>
  </si>
  <si>
    <t>#33</t>
  </si>
  <si>
    <t>#34</t>
  </si>
  <si>
    <t>#35</t>
  </si>
  <si>
    <t>dark phase</t>
  </si>
  <si>
    <r>
      <t xml:space="preserve">lt: </t>
    </r>
    <r>
      <rPr>
        <b/>
        <sz val="9"/>
        <color indexed="12"/>
        <rFont val="Times New Roman"/>
        <family val="1"/>
      </rPr>
      <t>Si Na K Ca Ba</t>
    </r>
    <r>
      <rPr>
        <sz val="9"/>
        <color indexed="12"/>
        <rFont val="Times New Roman"/>
        <family val="1"/>
      </rPr>
      <t>;  dk:Si Al K &lt;Fe;</t>
    </r>
  </si>
  <si>
    <t>K</t>
  </si>
  <si>
    <t>K2O</t>
  </si>
  <si>
    <t>kspar</t>
  </si>
  <si>
    <t>Total</t>
  </si>
  <si>
    <t>F adjusted</t>
  </si>
  <si>
    <t>not in WDS</t>
  </si>
  <si>
    <t>is K-fldspar</t>
  </si>
  <si>
    <t>KAlSi3O8</t>
  </si>
  <si>
    <t>Total*</t>
  </si>
  <si>
    <t>* = total adjusted for F2=-O</t>
  </si>
  <si>
    <t>Oxide</t>
  </si>
  <si>
    <t>Wt % Oxide</t>
  </si>
  <si>
    <t>Oxide MW</t>
  </si>
  <si>
    <t>Mol #</t>
  </si>
  <si>
    <t>Atom Prop.</t>
  </si>
  <si>
    <t>Anion Prop.</t>
  </si>
  <si>
    <t># Ions/formula</t>
  </si>
  <si>
    <t>Cl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</si>
  <si>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</si>
  <si>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</si>
  <si>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</si>
  <si>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</si>
  <si>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</si>
  <si>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</si>
  <si>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</si>
  <si>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Ideal Chemistry:</t>
  </si>
  <si>
    <r>
      <t>(K,Sr,Ba,Mn)</t>
    </r>
    <r>
      <rPr>
        <b/>
        <vertAlign val="subscript"/>
        <sz val="12"/>
        <rFont val="Arial"/>
        <family val="2"/>
      </rPr>
      <t>15-16</t>
    </r>
    <r>
      <rPr>
        <b/>
        <sz val="12"/>
        <rFont val="Arial"/>
        <family val="2"/>
      </rPr>
      <t>(Ca,Na)</t>
    </r>
    <r>
      <rPr>
        <b/>
        <vertAlign val="subscript"/>
        <sz val="12"/>
        <rFont val="Arial"/>
        <family val="2"/>
      </rPr>
      <t>32</t>
    </r>
    <r>
      <rPr>
        <b/>
        <sz val="12"/>
        <rFont val="Arial"/>
        <family val="2"/>
      </rPr>
      <t>Si</t>
    </r>
    <r>
      <rPr>
        <b/>
        <vertAlign val="subscript"/>
        <sz val="12"/>
        <rFont val="Arial"/>
        <family val="2"/>
      </rPr>
      <t>70</t>
    </r>
    <r>
      <rPr>
        <b/>
        <sz val="12"/>
        <rFont val="Arial"/>
        <family val="2"/>
      </rPr>
      <t>(O,OH)</t>
    </r>
    <r>
      <rPr>
        <b/>
        <vertAlign val="subscript"/>
        <sz val="12"/>
        <rFont val="Arial"/>
        <family val="2"/>
      </rPr>
      <t>180</t>
    </r>
    <r>
      <rPr>
        <b/>
        <sz val="12"/>
        <rFont val="Arial"/>
        <family val="2"/>
      </rPr>
      <t>(OH,F)</t>
    </r>
    <r>
      <rPr>
        <b/>
        <vertAlign val="subscript"/>
        <sz val="12"/>
        <rFont val="Arial"/>
        <family val="2"/>
      </rPr>
      <t>4</t>
    </r>
    <r>
      <rPr>
        <b/>
        <sz val="12"/>
        <rFont val="Calibri"/>
        <family val="2"/>
      </rPr>
      <t>·</t>
    </r>
    <r>
      <rPr>
        <b/>
        <sz val="12"/>
        <rFont val="Arial"/>
        <family val="2"/>
      </rPr>
      <t>nH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</si>
  <si>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Measured Chemistry:</t>
  </si>
  <si>
    <r>
      <t>(K</t>
    </r>
    <r>
      <rPr>
        <b/>
        <vertAlign val="subscript"/>
        <sz val="12"/>
        <rFont val="Arial"/>
        <family val="2"/>
      </rPr>
      <t>15.13</t>
    </r>
    <r>
      <rPr>
        <b/>
        <sz val="12"/>
        <rFont val="Arial"/>
        <family val="2"/>
      </rPr>
      <t>Ba</t>
    </r>
    <r>
      <rPr>
        <b/>
        <vertAlign val="subscript"/>
        <sz val="12"/>
        <rFont val="Arial"/>
        <family val="2"/>
      </rPr>
      <t>1.37</t>
    </r>
    <r>
      <rPr>
        <b/>
        <sz val="12"/>
        <rFont val="Arial"/>
        <family val="2"/>
      </rPr>
      <t>Sr</t>
    </r>
    <r>
      <rPr>
        <b/>
        <vertAlign val="subscript"/>
        <sz val="12"/>
        <rFont val="Arial"/>
        <family val="2"/>
      </rPr>
      <t>0.57</t>
    </r>
    <r>
      <rPr>
        <b/>
        <sz val="12"/>
        <rFont val="Arial"/>
        <family val="2"/>
      </rPr>
      <t>Mn</t>
    </r>
    <r>
      <rPr>
        <b/>
        <vertAlign val="subscript"/>
        <sz val="12"/>
        <rFont val="Arial"/>
        <family val="2"/>
      </rPr>
      <t>0.20</t>
    </r>
    <r>
      <rPr>
        <b/>
        <sz val="12"/>
        <rFont val="Arial"/>
        <family val="2"/>
      </rPr>
      <t>Fe</t>
    </r>
    <r>
      <rPr>
        <b/>
        <vertAlign val="subscript"/>
        <sz val="12"/>
        <rFont val="Arial"/>
        <family val="2"/>
      </rPr>
      <t>0.02</t>
    </r>
    <r>
      <rPr>
        <b/>
        <sz val="12"/>
        <rFont val="Arial"/>
        <family val="2"/>
      </rPr>
      <t>)</t>
    </r>
    <r>
      <rPr>
        <b/>
        <vertAlign val="subscript"/>
        <sz val="12"/>
        <rFont val="Cambria"/>
        <family val="1"/>
      </rPr>
      <t>Σ=17.29</t>
    </r>
    <r>
      <rPr>
        <b/>
        <sz val="12"/>
        <rFont val="Arial"/>
        <family val="2"/>
      </rPr>
      <t>(Ca</t>
    </r>
    <r>
      <rPr>
        <b/>
        <vertAlign val="subscript"/>
        <sz val="12"/>
        <rFont val="Arial"/>
        <family val="2"/>
      </rPr>
      <t>26.56</t>
    </r>
    <r>
      <rPr>
        <b/>
        <sz val="12"/>
        <rFont val="Arial"/>
        <family val="2"/>
      </rPr>
      <t>Na</t>
    </r>
    <r>
      <rPr>
        <b/>
        <vertAlign val="subscript"/>
        <sz val="12"/>
        <rFont val="Arial"/>
        <family val="2"/>
      </rPr>
      <t>2.60</t>
    </r>
    <r>
      <rPr>
        <b/>
        <sz val="12"/>
        <rFont val="Arial"/>
        <family val="2"/>
      </rPr>
      <t>)</t>
    </r>
    <r>
      <rPr>
        <b/>
        <vertAlign val="subscript"/>
        <sz val="12"/>
        <rFont val="Cambria"/>
        <family val="1"/>
      </rPr>
      <t>Σ=29.16</t>
    </r>
    <r>
      <rPr>
        <b/>
        <sz val="12"/>
        <rFont val="Arial"/>
        <family val="2"/>
      </rPr>
      <t>(Si</t>
    </r>
    <r>
      <rPr>
        <b/>
        <vertAlign val="subscript"/>
        <sz val="12"/>
        <rFont val="Arial"/>
        <family val="2"/>
      </rPr>
      <t>69.97</t>
    </r>
    <r>
      <rPr>
        <b/>
        <sz val="12"/>
        <rFont val="Arial"/>
        <family val="2"/>
      </rPr>
      <t>Al</t>
    </r>
    <r>
      <rPr>
        <b/>
        <vertAlign val="subscript"/>
        <sz val="12"/>
        <rFont val="Arial"/>
        <family val="2"/>
      </rPr>
      <t>0.03</t>
    </r>
    <r>
      <rPr>
        <b/>
        <sz val="12"/>
        <rFont val="Arial"/>
        <family val="2"/>
      </rPr>
      <t>)</t>
    </r>
    <r>
      <rPr>
        <b/>
        <vertAlign val="subscript"/>
        <sz val="12"/>
        <rFont val="Cambria"/>
        <family val="1"/>
      </rPr>
      <t>Σ=70.00</t>
    </r>
    <r>
      <rPr>
        <b/>
        <sz val="12"/>
        <rFont val="Arial"/>
        <family val="2"/>
      </rPr>
      <t>(O</t>
    </r>
    <r>
      <rPr>
        <b/>
        <vertAlign val="subscript"/>
        <sz val="12"/>
        <rFont val="Arial"/>
        <family val="2"/>
      </rPr>
      <t>179.73</t>
    </r>
    <r>
      <rPr>
        <b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0.27</t>
    </r>
    <r>
      <rPr>
        <b/>
        <sz val="12"/>
        <rFont val="Arial"/>
        <family val="2"/>
      </rPr>
      <t>)</t>
    </r>
    <r>
      <rPr>
        <b/>
        <vertAlign val="subscript"/>
        <sz val="12"/>
        <rFont val="Cambria"/>
        <family val="1"/>
      </rPr>
      <t>Σ=180.00</t>
    </r>
    <r>
      <rPr>
        <b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4.05</t>
    </r>
    <r>
      <rPr>
        <b/>
        <sz val="12"/>
        <rFont val="Calibri"/>
        <family val="2"/>
      </rPr>
      <t>·</t>
    </r>
    <r>
      <rPr>
        <b/>
        <sz val="12"/>
        <rFont val="Arial"/>
        <family val="2"/>
      </rPr>
      <t>nH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</si>
  <si>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Note: Chemistry recalculated to new ideal formula, 10-27-2010</t>
  </si>
  <si>
    <r>
      <t>SiO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</si>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</sst>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00"/>
    <numFmt numFmtId="171" formatCode="0.0000"/>
  </numFmts>
  <fonts count="4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  <font>
      <b/>
      <vertAlign val="subscript"/>
      <sz val="12"/>
      <name val="Cambria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J43" sqref="J43"/>
    </sheetView>
  </sheetViews>
  <sheetFormatPr defaultColWidth="5.25390625" defaultRowHeight="13.5"/>
  <cols>
    <col min="1" max="1" width="5.25390625" style="1" customWidth="1"/>
    <col min="2" max="2" width="16.375" style="1" customWidth="1"/>
    <col min="3" max="3" width="10.00390625" style="1" customWidth="1"/>
    <col min="4" max="4" width="7.75390625" style="1" customWidth="1"/>
    <col min="5" max="5" width="9.75390625" style="1" customWidth="1"/>
    <col min="6" max="6" width="12.00390625" style="1" customWidth="1"/>
    <col min="7" max="7" width="15.00390625" style="1" customWidth="1"/>
    <col min="8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24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T3" s="3" t="s">
        <v>87</v>
      </c>
      <c r="U3" s="8"/>
      <c r="V3" s="8"/>
      <c r="W3" s="8"/>
      <c r="X3" s="8"/>
    </row>
    <row r="4" spans="1:24" ht="12.75">
      <c r="A4" s="1" t="s">
        <v>22</v>
      </c>
      <c r="B4" s="2">
        <v>1.5101780032365357</v>
      </c>
      <c r="C4" s="2">
        <v>1.2951240493254832</v>
      </c>
      <c r="D4" s="2">
        <v>1.021426745452447</v>
      </c>
      <c r="E4" s="2">
        <v>1.2877018853794584</v>
      </c>
      <c r="F4" s="2">
        <v>1.5477621311334202</v>
      </c>
      <c r="G4" s="2">
        <v>1.1621161204496475</v>
      </c>
      <c r="H4" s="2">
        <v>1.1273916300644087</v>
      </c>
      <c r="I4" s="2">
        <v>1.04399363318126</v>
      </c>
      <c r="J4" s="2">
        <v>1.595521950871541</v>
      </c>
      <c r="K4" s="2">
        <v>0.7677746974270032</v>
      </c>
      <c r="L4" s="2">
        <v>0.7071053107231167</v>
      </c>
      <c r="M4" s="2">
        <v>0.997836693056132</v>
      </c>
      <c r="N4" s="2">
        <v>1.3578066146318386</v>
      </c>
      <c r="O4" s="2">
        <v>0.8313451868606124</v>
      </c>
      <c r="P4" s="2">
        <v>0.9891625967137581</v>
      </c>
      <c r="Q4" s="2"/>
      <c r="R4" s="2">
        <v>1.149483149900444</v>
      </c>
      <c r="S4" s="2">
        <v>0.27914110448432233</v>
      </c>
      <c r="T4" s="2"/>
      <c r="U4" s="2"/>
      <c r="V4" s="2"/>
      <c r="W4" s="2"/>
      <c r="X4" s="2"/>
    </row>
    <row r="5" spans="1:24" ht="12.75">
      <c r="A5" s="1" t="s">
        <v>23</v>
      </c>
      <c r="B5" s="2">
        <v>1.11</v>
      </c>
      <c r="C5" s="2">
        <v>1.24</v>
      </c>
      <c r="D5" s="2">
        <v>1.08</v>
      </c>
      <c r="E5" s="2">
        <v>1.09</v>
      </c>
      <c r="F5" s="2">
        <v>1.27</v>
      </c>
      <c r="G5" s="2">
        <v>1.17</v>
      </c>
      <c r="H5" s="2">
        <v>1.11</v>
      </c>
      <c r="I5" s="2">
        <v>1.13</v>
      </c>
      <c r="J5" s="2">
        <v>1.18</v>
      </c>
      <c r="K5" s="2">
        <v>1.03</v>
      </c>
      <c r="L5" s="2">
        <v>1.03</v>
      </c>
      <c r="M5" s="2">
        <v>1.08</v>
      </c>
      <c r="N5" s="2">
        <v>1.3</v>
      </c>
      <c r="O5" s="2">
        <v>1.12</v>
      </c>
      <c r="P5" s="2">
        <v>1.08</v>
      </c>
      <c r="Q5" s="2"/>
      <c r="R5" s="2">
        <f aca="true" t="shared" si="0" ref="R5:R14">AVERAGE(B5:P5)</f>
        <v>1.1346666666666665</v>
      </c>
      <c r="S5" s="2">
        <f aca="true" t="shared" si="1" ref="S5:S14">STDEV(B5:P5)</f>
        <v>0.082103303106228</v>
      </c>
      <c r="T5" s="2"/>
      <c r="U5" s="2" t="s">
        <v>92</v>
      </c>
      <c r="V5" s="2"/>
      <c r="W5" s="2"/>
      <c r="X5" s="2"/>
    </row>
    <row r="6" spans="1:24" ht="12.75">
      <c r="A6" s="1" t="s">
        <v>24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/>
      <c r="R6" s="2">
        <f t="shared" si="0"/>
        <v>0</v>
      </c>
      <c r="S6" s="2">
        <f t="shared" si="1"/>
        <v>0</v>
      </c>
      <c r="T6" s="2"/>
      <c r="U6" s="2"/>
      <c r="V6" s="2"/>
      <c r="W6" s="2"/>
      <c r="X6" s="2"/>
    </row>
    <row r="7" spans="1:24" ht="12.75">
      <c r="A7" s="1" t="s">
        <v>25</v>
      </c>
      <c r="B7" s="2">
        <v>0.01</v>
      </c>
      <c r="C7" s="2">
        <v>0.02</v>
      </c>
      <c r="D7" s="2">
        <v>0.01</v>
      </c>
      <c r="E7" s="2">
        <v>0.03</v>
      </c>
      <c r="F7" s="2">
        <v>0.03</v>
      </c>
      <c r="G7" s="2">
        <v>0.01</v>
      </c>
      <c r="H7" s="2">
        <v>0.02</v>
      </c>
      <c r="I7" s="2">
        <v>0</v>
      </c>
      <c r="J7" s="2">
        <v>0.01</v>
      </c>
      <c r="K7" s="2">
        <v>0</v>
      </c>
      <c r="L7" s="2">
        <v>0.02</v>
      </c>
      <c r="M7" s="2">
        <v>0.01</v>
      </c>
      <c r="N7" s="2">
        <v>0.02</v>
      </c>
      <c r="O7" s="2">
        <v>0.04</v>
      </c>
      <c r="P7" s="2">
        <v>0</v>
      </c>
      <c r="Q7" s="2"/>
      <c r="R7" s="2">
        <f t="shared" si="0"/>
        <v>0.015333333333333334</v>
      </c>
      <c r="S7" s="2">
        <f t="shared" si="1"/>
        <v>0.011872336794093274</v>
      </c>
      <c r="T7" s="2"/>
      <c r="U7" s="2"/>
      <c r="V7" s="2"/>
      <c r="W7" s="2"/>
      <c r="X7" s="2"/>
    </row>
    <row r="8" spans="1:24" ht="12.75">
      <c r="A8" s="1" t="s">
        <v>26</v>
      </c>
      <c r="B8" s="2">
        <v>59.08</v>
      </c>
      <c r="C8" s="2">
        <v>60.92</v>
      </c>
      <c r="D8" s="2">
        <v>58.74</v>
      </c>
      <c r="E8" s="2">
        <v>62.14</v>
      </c>
      <c r="F8" s="2">
        <v>57.62</v>
      </c>
      <c r="G8" s="2">
        <v>59.92</v>
      </c>
      <c r="H8" s="2">
        <v>55.06</v>
      </c>
      <c r="I8" s="2">
        <v>58.15</v>
      </c>
      <c r="J8" s="2">
        <v>57.96</v>
      </c>
      <c r="K8" s="2">
        <v>58.41</v>
      </c>
      <c r="L8" s="2">
        <v>59.76</v>
      </c>
      <c r="M8" s="2">
        <v>59.38</v>
      </c>
      <c r="N8" s="2">
        <v>55.2</v>
      </c>
      <c r="O8" s="2">
        <v>61.29</v>
      </c>
      <c r="P8" s="2">
        <v>60.36</v>
      </c>
      <c r="Q8" s="2"/>
      <c r="R8" s="2">
        <f t="shared" si="0"/>
        <v>58.93266666666667</v>
      </c>
      <c r="S8" s="2">
        <f t="shared" si="1"/>
        <v>2.0041794425884882</v>
      </c>
      <c r="T8" s="2"/>
      <c r="U8" s="2"/>
      <c r="V8" s="2"/>
      <c r="W8" s="2"/>
      <c r="X8" s="2"/>
    </row>
    <row r="9" spans="1:24" ht="12.75">
      <c r="A9" s="1" t="s">
        <v>27</v>
      </c>
      <c r="B9" s="2">
        <v>20.87</v>
      </c>
      <c r="C9" s="2">
        <v>20.82</v>
      </c>
      <c r="D9" s="2">
        <v>20.86</v>
      </c>
      <c r="E9" s="2">
        <v>21.13</v>
      </c>
      <c r="F9" s="2">
        <v>21.03</v>
      </c>
      <c r="G9" s="2">
        <v>20.88</v>
      </c>
      <c r="H9" s="2">
        <v>20.77</v>
      </c>
      <c r="I9" s="2">
        <v>20.87</v>
      </c>
      <c r="J9" s="2">
        <v>20.95</v>
      </c>
      <c r="K9" s="2">
        <v>21.06</v>
      </c>
      <c r="L9" s="2">
        <v>21.05</v>
      </c>
      <c r="M9" s="2">
        <v>20.86</v>
      </c>
      <c r="N9" s="2">
        <v>20.13</v>
      </c>
      <c r="O9" s="2">
        <v>20.91</v>
      </c>
      <c r="P9" s="2">
        <v>21.05</v>
      </c>
      <c r="Q9" s="2"/>
      <c r="R9" s="2">
        <f t="shared" si="0"/>
        <v>20.88266666666667</v>
      </c>
      <c r="S9" s="2">
        <f t="shared" si="1"/>
        <v>0.23300725514952264</v>
      </c>
      <c r="T9" s="2"/>
      <c r="U9" s="2"/>
      <c r="V9" s="2"/>
      <c r="W9" s="2"/>
      <c r="X9" s="2"/>
    </row>
    <row r="10" spans="1:24" ht="12.75">
      <c r="A10" s="1" t="s">
        <v>28</v>
      </c>
      <c r="B10" s="2">
        <v>0.16</v>
      </c>
      <c r="C10" s="2">
        <v>0.13</v>
      </c>
      <c r="D10" s="2">
        <v>0.19</v>
      </c>
      <c r="E10" s="2">
        <v>0.18</v>
      </c>
      <c r="F10" s="2">
        <v>0.21</v>
      </c>
      <c r="G10" s="2">
        <v>0.19</v>
      </c>
      <c r="H10" s="2">
        <v>0.23</v>
      </c>
      <c r="I10" s="2">
        <v>0.24</v>
      </c>
      <c r="J10" s="2">
        <v>0.21</v>
      </c>
      <c r="K10" s="2">
        <v>0.18</v>
      </c>
      <c r="L10" s="2">
        <v>0.19</v>
      </c>
      <c r="M10" s="2">
        <v>0.23</v>
      </c>
      <c r="N10" s="2">
        <v>0.22</v>
      </c>
      <c r="O10" s="2">
        <v>0.19</v>
      </c>
      <c r="P10" s="2">
        <v>0.18</v>
      </c>
      <c r="Q10" s="2"/>
      <c r="R10" s="2">
        <f t="shared" si="0"/>
        <v>0.19533333333333333</v>
      </c>
      <c r="S10" s="2">
        <f t="shared" si="1"/>
        <v>0.02899917897031519</v>
      </c>
      <c r="T10" s="2"/>
      <c r="U10" s="2"/>
      <c r="V10" s="2"/>
      <c r="W10" s="2"/>
      <c r="X10" s="2"/>
    </row>
    <row r="11" spans="1:24" ht="12.75">
      <c r="A11" s="1" t="s">
        <v>29</v>
      </c>
      <c r="B11" s="2">
        <v>0</v>
      </c>
      <c r="C11" s="2">
        <v>0.05</v>
      </c>
      <c r="D11" s="2">
        <v>0.01</v>
      </c>
      <c r="E11" s="2">
        <v>0</v>
      </c>
      <c r="F11" s="2">
        <v>0.02</v>
      </c>
      <c r="G11" s="2">
        <v>0</v>
      </c>
      <c r="H11" s="2">
        <v>0.02</v>
      </c>
      <c r="I11" s="2">
        <v>0.04</v>
      </c>
      <c r="J11" s="2">
        <v>0</v>
      </c>
      <c r="K11" s="2">
        <v>0.02</v>
      </c>
      <c r="L11" s="2">
        <v>0.04</v>
      </c>
      <c r="M11" s="2">
        <v>0.04</v>
      </c>
      <c r="N11" s="2">
        <v>0.03</v>
      </c>
      <c r="O11" s="2">
        <v>0</v>
      </c>
      <c r="P11" s="2">
        <v>0</v>
      </c>
      <c r="Q11" s="2"/>
      <c r="R11" s="2">
        <f t="shared" si="0"/>
        <v>0.018000000000000002</v>
      </c>
      <c r="S11" s="2">
        <f t="shared" si="1"/>
        <v>0.018205179796655993</v>
      </c>
      <c r="T11" s="2"/>
      <c r="U11" s="2"/>
      <c r="V11" s="2"/>
      <c r="W11" s="2"/>
      <c r="X11" s="2"/>
    </row>
    <row r="12" spans="1:24" ht="12.75">
      <c r="A12" s="1" t="s">
        <v>30</v>
      </c>
      <c r="B12" s="2">
        <v>0.73</v>
      </c>
      <c r="C12" s="2">
        <v>0.61</v>
      </c>
      <c r="D12" s="2">
        <v>0.79</v>
      </c>
      <c r="E12" s="2">
        <v>0.75</v>
      </c>
      <c r="F12" s="2">
        <v>0.83</v>
      </c>
      <c r="G12" s="2">
        <v>0.73</v>
      </c>
      <c r="H12" s="2">
        <v>0.74</v>
      </c>
      <c r="I12" s="2">
        <v>0.72</v>
      </c>
      <c r="J12" s="2">
        <v>0.73</v>
      </c>
      <c r="K12" s="2">
        <v>0.77</v>
      </c>
      <c r="L12" s="2">
        <v>0.66</v>
      </c>
      <c r="M12" s="2">
        <v>0.69</v>
      </c>
      <c r="N12" s="2">
        <v>2.08</v>
      </c>
      <c r="O12" s="2">
        <v>0.92</v>
      </c>
      <c r="P12" s="2">
        <v>0.71</v>
      </c>
      <c r="Q12" s="2"/>
      <c r="R12" s="2">
        <f t="shared" si="0"/>
        <v>0.8306666666666664</v>
      </c>
      <c r="S12" s="2">
        <f t="shared" si="1"/>
        <v>0.3529157460492859</v>
      </c>
      <c r="T12" s="2"/>
      <c r="U12" s="2"/>
      <c r="V12" s="2"/>
      <c r="W12" s="2"/>
      <c r="X12" s="2"/>
    </row>
    <row r="13" spans="1:24" ht="13.5" customHeight="1">
      <c r="A13" s="1" t="s">
        <v>31</v>
      </c>
      <c r="B13" s="2">
        <v>2.9</v>
      </c>
      <c r="C13" s="2">
        <v>3.16</v>
      </c>
      <c r="D13" s="2">
        <v>3.04</v>
      </c>
      <c r="E13" s="2">
        <v>3.06</v>
      </c>
      <c r="F13" s="2">
        <v>2.82</v>
      </c>
      <c r="G13" s="2">
        <v>2.94</v>
      </c>
      <c r="H13" s="2">
        <v>2.89</v>
      </c>
      <c r="I13" s="2">
        <v>3.09</v>
      </c>
      <c r="J13" s="2">
        <v>2.81</v>
      </c>
      <c r="K13" s="2">
        <v>3.14</v>
      </c>
      <c r="L13" s="2">
        <v>2.7</v>
      </c>
      <c r="M13" s="2">
        <v>2.7</v>
      </c>
      <c r="N13" s="2">
        <v>2.75</v>
      </c>
      <c r="O13" s="2">
        <v>3.13</v>
      </c>
      <c r="P13" s="2">
        <v>2.93</v>
      </c>
      <c r="Q13" s="2"/>
      <c r="R13" s="2">
        <f t="shared" si="0"/>
        <v>2.937333333333334</v>
      </c>
      <c r="S13" s="2">
        <f t="shared" si="1"/>
        <v>0.15993153296987092</v>
      </c>
      <c r="T13" s="2"/>
      <c r="U13" s="2"/>
      <c r="V13" s="2"/>
      <c r="W13" s="2"/>
      <c r="X13" s="2"/>
    </row>
    <row r="14" spans="1:24" ht="13.5" customHeight="1">
      <c r="A14" s="1" t="s">
        <v>89</v>
      </c>
      <c r="B14" s="2">
        <v>10.02</v>
      </c>
      <c r="C14" s="2">
        <v>9.18</v>
      </c>
      <c r="D14" s="2">
        <v>10.19</v>
      </c>
      <c r="E14" s="2">
        <v>6.349999999999994</v>
      </c>
      <c r="F14" s="2">
        <v>10.77</v>
      </c>
      <c r="G14" s="2">
        <v>8.97</v>
      </c>
      <c r="H14" s="2">
        <v>14.02</v>
      </c>
      <c r="I14" s="2">
        <v>10.66</v>
      </c>
      <c r="J14" s="2">
        <v>10.71</v>
      </c>
      <c r="K14" s="2">
        <v>10.43</v>
      </c>
      <c r="L14" s="2">
        <v>9.62</v>
      </c>
      <c r="M14" s="2">
        <v>9.930000000000007</v>
      </c>
      <c r="N14" s="2">
        <v>13</v>
      </c>
      <c r="O14" s="2">
        <v>7.39</v>
      </c>
      <c r="P14" s="2">
        <v>8.59</v>
      </c>
      <c r="Q14" s="2"/>
      <c r="R14" s="2">
        <f t="shared" si="0"/>
        <v>9.988666666666665</v>
      </c>
      <c r="S14" s="2">
        <f t="shared" si="1"/>
        <v>1.907087782333007</v>
      </c>
      <c r="T14" s="2"/>
      <c r="U14" s="2"/>
      <c r="V14" s="2"/>
      <c r="W14" s="2"/>
      <c r="X14" s="2"/>
    </row>
    <row r="15" spans="1:24" ht="12.75">
      <c r="A15" s="1" t="s">
        <v>96</v>
      </c>
      <c r="B15" s="2">
        <v>95.77</v>
      </c>
      <c r="C15" s="2">
        <v>96.91</v>
      </c>
      <c r="D15" s="2">
        <v>95.51</v>
      </c>
      <c r="E15" s="2">
        <v>95.51</v>
      </c>
      <c r="F15" s="2">
        <v>95.5</v>
      </c>
      <c r="G15" s="2">
        <v>95.5</v>
      </c>
      <c r="H15" s="2">
        <v>95.5</v>
      </c>
      <c r="I15" s="2">
        <v>95.51</v>
      </c>
      <c r="J15" s="2">
        <v>95.49</v>
      </c>
      <c r="K15" s="2">
        <v>95.49</v>
      </c>
      <c r="L15" s="2">
        <v>95.49</v>
      </c>
      <c r="M15" s="2">
        <v>95.51</v>
      </c>
      <c r="N15" s="2">
        <v>95.5</v>
      </c>
      <c r="O15" s="2">
        <v>95.49</v>
      </c>
      <c r="P15" s="2">
        <v>95.49</v>
      </c>
      <c r="Q15" s="2"/>
      <c r="R15" s="2">
        <v>95.61133333333332</v>
      </c>
      <c r="S15" s="2">
        <v>0.36605750264247156</v>
      </c>
      <c r="T15" s="2"/>
      <c r="U15" s="2"/>
      <c r="V15" s="2"/>
      <c r="W15" s="2"/>
      <c r="X15" s="2"/>
    </row>
    <row r="16" spans="1:24" ht="12.75">
      <c r="A16" s="1" t="s">
        <v>97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" t="s">
        <v>33</v>
      </c>
      <c r="B18" s="2" t="s">
        <v>34</v>
      </c>
      <c r="C18" s="2" t="s">
        <v>35</v>
      </c>
      <c r="D18" s="2" t="s">
        <v>36</v>
      </c>
      <c r="E18" s="2">
        <v>46.5</v>
      </c>
      <c r="F18" s="2" t="s">
        <v>37</v>
      </c>
      <c r="G18" s="2" t="s">
        <v>38</v>
      </c>
      <c r="H18" s="2" t="s">
        <v>33</v>
      </c>
      <c r="I18" s="2" t="s">
        <v>39</v>
      </c>
      <c r="J18" s="2" t="s">
        <v>20</v>
      </c>
      <c r="K18" s="2" t="s">
        <v>21</v>
      </c>
      <c r="L18" s="2" t="s">
        <v>40</v>
      </c>
      <c r="M18" s="2" t="s">
        <v>33</v>
      </c>
      <c r="N18" s="2" t="s">
        <v>39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" t="s">
        <v>44</v>
      </c>
      <c r="B19" s="2">
        <v>18.35130450960806</v>
      </c>
      <c r="C19" s="2">
        <v>18.516759308298326</v>
      </c>
      <c r="D19" s="2">
        <v>18.305358500044576</v>
      </c>
      <c r="E19" s="2">
        <v>18.779338891859418</v>
      </c>
      <c r="F19" s="2">
        <v>18.13941524127853</v>
      </c>
      <c r="G19" s="2">
        <v>18.4739839107349</v>
      </c>
      <c r="H19" s="2">
        <v>17.754946205275154</v>
      </c>
      <c r="I19" s="2">
        <v>18.218224758537854</v>
      </c>
      <c r="J19" s="2">
        <v>18.20273025052839</v>
      </c>
      <c r="K19" s="2">
        <v>18.243023160308354</v>
      </c>
      <c r="L19" s="2">
        <v>18.41762893772589</v>
      </c>
      <c r="M19" s="2">
        <v>18.383829061183807</v>
      </c>
      <c r="N19" s="2">
        <v>17.81864166004402</v>
      </c>
      <c r="O19" s="2">
        <v>18.65474536107711</v>
      </c>
      <c r="P19" s="2">
        <v>18.524787163371062</v>
      </c>
      <c r="Q19" s="2"/>
      <c r="R19" s="2">
        <f>AVERAGE(B19:P19)</f>
        <v>18.318981127991695</v>
      </c>
      <c r="S19" s="2">
        <f>STDEV(B19:P19)</f>
        <v>0.27716507697000986</v>
      </c>
      <c r="T19" s="5">
        <v>18</v>
      </c>
      <c r="U19" s="5"/>
      <c r="V19" s="2"/>
      <c r="W19" s="2"/>
      <c r="X19" s="2"/>
    </row>
    <row r="20" spans="2:2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2"/>
      <c r="W20" s="2"/>
      <c r="X20" s="2"/>
    </row>
    <row r="21" spans="1:24" ht="12.75">
      <c r="A21" s="1" t="s">
        <v>45</v>
      </c>
      <c r="B21" s="2">
        <v>6.945796265282829</v>
      </c>
      <c r="C21" s="2">
        <v>6.780456720128741</v>
      </c>
      <c r="D21" s="2">
        <v>6.965170258630838</v>
      </c>
      <c r="E21" s="2">
        <v>6.841978162511183</v>
      </c>
      <c r="F21" s="2">
        <v>7.093530455331022</v>
      </c>
      <c r="G21" s="2">
        <v>6.897510765442186</v>
      </c>
      <c r="H21" s="2">
        <v>7.1761711266295025</v>
      </c>
      <c r="I21" s="2">
        <v>7.005706227662292</v>
      </c>
      <c r="J21" s="2">
        <v>7.049613709426566</v>
      </c>
      <c r="K21" s="2">
        <v>7.047597720035292</v>
      </c>
      <c r="L21" s="2">
        <v>6.951017255069748</v>
      </c>
      <c r="M21" s="2">
        <v>6.919635534950388</v>
      </c>
      <c r="N21" s="2">
        <v>6.962295106992503</v>
      </c>
      <c r="O21" s="2">
        <v>6.819097075316019</v>
      </c>
      <c r="P21" s="2">
        <v>6.921962343010742</v>
      </c>
      <c r="Q21" s="2"/>
      <c r="R21" s="2">
        <f aca="true" t="shared" si="2" ref="R21:R31">AVERAGE(B21:P21)</f>
        <v>6.958502581761324</v>
      </c>
      <c r="S21" s="2">
        <f aca="true" t="shared" si="3" ref="S21:S31">STDEV(B21:P21)</f>
        <v>0.10543576637805169</v>
      </c>
      <c r="T21" s="5">
        <f>R21*8/7.52</f>
        <v>7.402662321022685</v>
      </c>
      <c r="U21" s="5"/>
      <c r="V21" s="2"/>
      <c r="W21" s="2"/>
      <c r="X21" s="2"/>
    </row>
    <row r="22" spans="1:24" ht="12.75">
      <c r="A22" s="1" t="s">
        <v>49</v>
      </c>
      <c r="B22" s="2">
        <v>0.3529949724422895</v>
      </c>
      <c r="C22" s="2">
        <v>0.3763884052247491</v>
      </c>
      <c r="D22" s="2">
        <v>0.37124614029730163</v>
      </c>
      <c r="E22" s="2">
        <v>0.36238861390737276</v>
      </c>
      <c r="F22" s="2">
        <v>0.3478910083431878</v>
      </c>
      <c r="G22" s="2">
        <v>0.35520588606567227</v>
      </c>
      <c r="H22" s="2">
        <v>0.3651952023838315</v>
      </c>
      <c r="I22" s="2">
        <v>0.3793664172158113</v>
      </c>
      <c r="J22" s="2">
        <v>0.34582671821616456</v>
      </c>
      <c r="K22" s="2">
        <v>0.38431144514754956</v>
      </c>
      <c r="L22" s="2">
        <v>0.32608510490135917</v>
      </c>
      <c r="M22" s="2">
        <v>0.3275696156031048</v>
      </c>
      <c r="N22" s="2">
        <v>0.3478662353350296</v>
      </c>
      <c r="O22" s="2">
        <v>0.3733258894489429</v>
      </c>
      <c r="P22" s="2">
        <v>0.3523835960703841</v>
      </c>
      <c r="Q22" s="2"/>
      <c r="R22" s="2">
        <f>AVERAGE(B22:P22)</f>
        <v>0.3578696833735167</v>
      </c>
      <c r="S22" s="2">
        <f>STDEV(B22:P22)</f>
        <v>0.01758674929076616</v>
      </c>
      <c r="T22" s="5">
        <f>R22*8/7.52</f>
        <v>0.3807124291207625</v>
      </c>
      <c r="U22" s="2"/>
      <c r="V22" s="2"/>
      <c r="W22" s="2"/>
      <c r="X22" s="2"/>
    </row>
    <row r="23" spans="1:24" ht="12.75">
      <c r="A23" s="1" t="s">
        <v>48</v>
      </c>
      <c r="B23" s="2">
        <v>0.1314828919672847</v>
      </c>
      <c r="C23" s="2">
        <v>0.10751148347061792</v>
      </c>
      <c r="D23" s="2">
        <v>0.14275499740830178</v>
      </c>
      <c r="E23" s="2">
        <v>0.13142871036349435</v>
      </c>
      <c r="F23" s="2">
        <v>0.15151235678803684</v>
      </c>
      <c r="G23" s="2">
        <v>0.13050632164853712</v>
      </c>
      <c r="H23" s="2">
        <v>0.13836772680835643</v>
      </c>
      <c r="I23" s="2">
        <v>0.13080030771895987</v>
      </c>
      <c r="J23" s="2">
        <v>0.13293855359738185</v>
      </c>
      <c r="K23" s="2">
        <v>0.1394505595056809</v>
      </c>
      <c r="L23" s="2">
        <v>0.11794702697449091</v>
      </c>
      <c r="M23" s="2">
        <v>0.12386961943050792</v>
      </c>
      <c r="N23" s="2">
        <v>0.3893308195695316</v>
      </c>
      <c r="O23" s="2">
        <v>0.16237062557636833</v>
      </c>
      <c r="P23" s="2">
        <v>0.12635204554877805</v>
      </c>
      <c r="Q23" s="2"/>
      <c r="R23" s="2">
        <f>AVERAGE(B23:P23)</f>
        <v>0.15044160309175522</v>
      </c>
      <c r="S23" s="2">
        <f>STDEV(B23:P23)</f>
        <v>0.06736516507068586</v>
      </c>
      <c r="T23" s="5">
        <f>R23*8/7.52</f>
        <v>0.16004425860825025</v>
      </c>
      <c r="U23" s="5"/>
      <c r="V23" s="2"/>
      <c r="W23" s="2"/>
      <c r="X23" s="2"/>
    </row>
    <row r="24" spans="1:24" ht="12.75">
      <c r="A24" s="1" t="s">
        <v>46</v>
      </c>
      <c r="B24" s="2">
        <v>0.04209513152603808</v>
      </c>
      <c r="C24" s="2">
        <v>0.03346831687157674</v>
      </c>
      <c r="D24" s="2">
        <v>0.05015143112495603</v>
      </c>
      <c r="E24" s="2">
        <v>0.04607517448898116</v>
      </c>
      <c r="F24" s="2">
        <v>0.05599571011210112</v>
      </c>
      <c r="G24" s="2">
        <v>0.04961669022056546</v>
      </c>
      <c r="H24" s="2">
        <v>0.06281978169817282</v>
      </c>
      <c r="I24" s="2">
        <v>0.0636873255036843</v>
      </c>
      <c r="J24" s="2">
        <v>0.05586153743630413</v>
      </c>
      <c r="K24" s="2">
        <v>0.04761760427106348</v>
      </c>
      <c r="L24" s="2">
        <v>0.0495977715858234</v>
      </c>
      <c r="M24" s="2">
        <v>0.06031273863390717</v>
      </c>
      <c r="N24" s="2">
        <v>0.06015110782298814</v>
      </c>
      <c r="O24" s="2">
        <v>0.04898225083554334</v>
      </c>
      <c r="P24" s="2">
        <v>0.046790957678290834</v>
      </c>
      <c r="Q24" s="2"/>
      <c r="R24" s="2">
        <f t="shared" si="2"/>
        <v>0.05154823532066642</v>
      </c>
      <c r="S24" s="2">
        <f t="shared" si="3"/>
        <v>0.008297877916954171</v>
      </c>
      <c r="T24" s="5">
        <f>R24*8/7.52</f>
        <v>0.05483854821347492</v>
      </c>
      <c r="U24" s="5"/>
      <c r="V24" s="2"/>
      <c r="W24" s="2"/>
      <c r="X24" s="2"/>
    </row>
    <row r="25" spans="2:2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/>
      <c r="U25" s="2"/>
      <c r="V25" s="2"/>
      <c r="W25" s="2"/>
      <c r="X25" s="2"/>
    </row>
    <row r="26" spans="1:24" ht="12.75">
      <c r="A26" s="1" t="s">
        <v>88</v>
      </c>
      <c r="B26" s="2">
        <v>3.970568721664791</v>
      </c>
      <c r="C26" s="2">
        <v>3.55964188611533</v>
      </c>
      <c r="D26" s="2">
        <v>4.051137846924171</v>
      </c>
      <c r="E26" s="2">
        <v>2.448168559246904</v>
      </c>
      <c r="F26" s="2">
        <v>4.325380047010515</v>
      </c>
      <c r="G26" s="2">
        <v>3.5280906878078473</v>
      </c>
      <c r="H26" s="2">
        <v>5.767527950749795</v>
      </c>
      <c r="I26" s="2">
        <v>4.260612937806735</v>
      </c>
      <c r="J26" s="2">
        <v>4.290976813439182</v>
      </c>
      <c r="K26" s="2">
        <v>4.155779076781487</v>
      </c>
      <c r="L26" s="2">
        <v>3.782306705598739</v>
      </c>
      <c r="M26" s="2">
        <v>3.9219636927603494</v>
      </c>
      <c r="N26" s="2">
        <v>5.353495096036871</v>
      </c>
      <c r="O26" s="2">
        <v>2.8694765689966593</v>
      </c>
      <c r="P26" s="2">
        <v>3.363223277503284</v>
      </c>
      <c r="Q26" s="2"/>
      <c r="R26" s="2">
        <f>5-R27</f>
        <v>4.315422127146893</v>
      </c>
      <c r="S26" s="2">
        <f t="shared" si="3"/>
        <v>0.8364854070918105</v>
      </c>
      <c r="T26" s="5">
        <v>4.32</v>
      </c>
      <c r="U26" s="2"/>
      <c r="V26" s="2"/>
      <c r="W26" s="2"/>
      <c r="X26" s="2"/>
    </row>
    <row r="27" spans="1:24" ht="12.75">
      <c r="A27" s="1" t="s">
        <v>41</v>
      </c>
      <c r="B27" s="2">
        <v>0.6684921610984178</v>
      </c>
      <c r="C27" s="2">
        <v>0.7307581321549985</v>
      </c>
      <c r="D27" s="2">
        <v>0.6525517176697125</v>
      </c>
      <c r="E27" s="2">
        <v>0.6386787012325857</v>
      </c>
      <c r="F27" s="2">
        <v>0.7751765651464029</v>
      </c>
      <c r="G27" s="2">
        <v>0.6993933574929417</v>
      </c>
      <c r="H27" s="2">
        <v>0.6939896885893205</v>
      </c>
      <c r="I27" s="2">
        <v>0.6864069390530522</v>
      </c>
      <c r="J27" s="2">
        <v>0.7185170016313013</v>
      </c>
      <c r="K27" s="2">
        <v>0.6237258063075032</v>
      </c>
      <c r="L27" s="2">
        <v>0.6154704976135068</v>
      </c>
      <c r="M27" s="2">
        <v>0.6482856680186686</v>
      </c>
      <c r="N27" s="2">
        <v>0.8136277526066098</v>
      </c>
      <c r="O27" s="2">
        <v>0.6609439197855477</v>
      </c>
      <c r="P27" s="2">
        <v>0.6426501843960416</v>
      </c>
      <c r="Q27" s="2"/>
      <c r="R27" s="2">
        <f t="shared" si="2"/>
        <v>0.6845778728531074</v>
      </c>
      <c r="S27" s="2">
        <f t="shared" si="3"/>
        <v>0.05603664783157641</v>
      </c>
      <c r="T27" s="5">
        <v>0.68</v>
      </c>
      <c r="U27" s="5"/>
      <c r="V27" s="2"/>
      <c r="W27" s="2"/>
      <c r="X27" s="2"/>
    </row>
    <row r="28" spans="2:2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5"/>
      <c r="U28" s="5"/>
      <c r="V28" s="2"/>
      <c r="W28" s="2"/>
      <c r="X28" s="2"/>
    </row>
    <row r="29" spans="1:24" ht="12.75">
      <c r="A29" s="1" t="s">
        <v>91</v>
      </c>
      <c r="B29" s="2">
        <f>SUM(B19:B27)</f>
        <v>30.46273465358971</v>
      </c>
      <c r="C29" s="2">
        <f aca="true" t="shared" si="4" ref="C29:P29">SUM(C19:C27)</f>
        <v>30.104984252264337</v>
      </c>
      <c r="D29" s="2">
        <f t="shared" si="4"/>
        <v>30.538370892099856</v>
      </c>
      <c r="E29" s="2">
        <f t="shared" si="4"/>
        <v>29.248056813609935</v>
      </c>
      <c r="F29" s="2">
        <f t="shared" si="4"/>
        <v>30.888901384009795</v>
      </c>
      <c r="G29" s="2">
        <f t="shared" si="4"/>
        <v>30.134307619412645</v>
      </c>
      <c r="H29" s="2">
        <f t="shared" si="4"/>
        <v>31.95901768213413</v>
      </c>
      <c r="I29" s="2">
        <f t="shared" si="4"/>
        <v>30.744804913498392</v>
      </c>
      <c r="J29" s="2">
        <f t="shared" si="4"/>
        <v>30.79646458427529</v>
      </c>
      <c r="K29" s="2">
        <f t="shared" si="4"/>
        <v>30.64150537235693</v>
      </c>
      <c r="L29" s="2">
        <f t="shared" si="4"/>
        <v>30.260053299469558</v>
      </c>
      <c r="M29" s="2">
        <f t="shared" si="4"/>
        <v>30.385465930580732</v>
      </c>
      <c r="N29" s="2">
        <f t="shared" si="4"/>
        <v>31.745407778407554</v>
      </c>
      <c r="O29" s="2">
        <f t="shared" si="4"/>
        <v>29.588941691036194</v>
      </c>
      <c r="P29" s="2">
        <f t="shared" si="4"/>
        <v>29.978149567578587</v>
      </c>
      <c r="Q29" s="2"/>
      <c r="R29" s="2">
        <f t="shared" si="2"/>
        <v>30.49847776228825</v>
      </c>
      <c r="S29" s="2"/>
      <c r="T29" s="5"/>
      <c r="U29" s="5"/>
      <c r="V29" s="2"/>
      <c r="W29" s="2"/>
      <c r="X29" s="2"/>
    </row>
    <row r="30" spans="2:2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</row>
    <row r="31" spans="1:24" ht="12.75">
      <c r="A31" s="1" t="s">
        <v>22</v>
      </c>
      <c r="B31" s="2">
        <v>1.5101780032365357</v>
      </c>
      <c r="C31" s="2">
        <v>1.2951240493254832</v>
      </c>
      <c r="D31" s="2">
        <v>1.021426745452447</v>
      </c>
      <c r="E31" s="2">
        <v>1.2877018853794584</v>
      </c>
      <c r="F31" s="2">
        <v>1.5477621311334202</v>
      </c>
      <c r="G31" s="2">
        <v>1.1621161204496475</v>
      </c>
      <c r="H31" s="2">
        <v>1.1273916300644087</v>
      </c>
      <c r="I31" s="2">
        <v>1.04399363318126</v>
      </c>
      <c r="J31" s="2">
        <v>1.595521950871541</v>
      </c>
      <c r="K31" s="2">
        <v>0.7677746974270032</v>
      </c>
      <c r="L31" s="2">
        <v>0.7071053107231167</v>
      </c>
      <c r="M31" s="2">
        <v>0.997836693056132</v>
      </c>
      <c r="N31" s="2">
        <v>1.3578066146318386</v>
      </c>
      <c r="O31" s="2">
        <v>0.8313451868606124</v>
      </c>
      <c r="P31" s="2">
        <v>0.9891625967137581</v>
      </c>
      <c r="Q31" s="2"/>
      <c r="R31" s="2">
        <f t="shared" si="2"/>
        <v>1.149483149900444</v>
      </c>
      <c r="S31" s="2">
        <f t="shared" si="3"/>
        <v>0.27914110448432233</v>
      </c>
      <c r="T31" s="5">
        <v>0</v>
      </c>
      <c r="U31" s="5" t="s">
        <v>93</v>
      </c>
      <c r="V31" s="2"/>
      <c r="W31" s="2"/>
      <c r="X31" s="2"/>
    </row>
    <row r="32" spans="2:2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 thickBot="1">
      <c r="A33" s="12" t="s">
        <v>98</v>
      </c>
      <c r="B33" s="12" t="s">
        <v>99</v>
      </c>
      <c r="C33" s="12" t="s">
        <v>100</v>
      </c>
      <c r="D33" s="12" t="s">
        <v>101</v>
      </c>
      <c r="E33" s="12" t="s">
        <v>102</v>
      </c>
      <c r="F33" s="12" t="s">
        <v>103</v>
      </c>
      <c r="G33" s="12" t="s">
        <v>104</v>
      </c>
      <c r="I33"/>
      <c r="J33"/>
      <c r="K33"/>
      <c r="L33"/>
      <c r="M3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>
      <c r="A34" s="13" t="s">
        <v>118</v>
      </c>
      <c r="B34" s="14">
        <v>58.93</v>
      </c>
      <c r="C34" s="14">
        <v>60.08</v>
      </c>
      <c r="D34" s="13">
        <f aca="true" t="shared" si="5" ref="D34:D42">B34/C34</f>
        <v>0.9808588548601864</v>
      </c>
      <c r="E34" s="13">
        <f>2*D34</f>
        <v>1.9617177097203728</v>
      </c>
      <c r="F34" s="13">
        <f>E34*D54</f>
        <v>139.94239199402782</v>
      </c>
      <c r="G34" s="15">
        <f>F34/2</f>
        <v>69.97119599701391</v>
      </c>
      <c r="I34"/>
      <c r="J34"/>
      <c r="K34"/>
      <c r="L34"/>
      <c r="M3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>
      <c r="A35" s="16" t="s">
        <v>119</v>
      </c>
      <c r="B35" s="17">
        <v>0.02</v>
      </c>
      <c r="C35" s="17">
        <v>101.94</v>
      </c>
      <c r="D35" s="16">
        <f t="shared" si="5"/>
        <v>0.00019619383951343929</v>
      </c>
      <c r="E35" s="16">
        <f>3*D35</f>
        <v>0.0005885815185403178</v>
      </c>
      <c r="F35" s="13">
        <f>E35*D54</f>
        <v>0.041987440486404196</v>
      </c>
      <c r="G35" s="18">
        <f>F35*2/3</f>
        <v>0.02799162699093613</v>
      </c>
      <c r="I35"/>
      <c r="J35"/>
      <c r="K35"/>
      <c r="L35"/>
      <c r="M3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>
      <c r="A36" s="16" t="s">
        <v>29</v>
      </c>
      <c r="B36" s="17">
        <v>0.02</v>
      </c>
      <c r="C36" s="17">
        <v>71.85</v>
      </c>
      <c r="D36" s="16">
        <f t="shared" si="5"/>
        <v>0.0002783576896311761</v>
      </c>
      <c r="E36" s="16">
        <f aca="true" t="shared" si="6" ref="E36:E42">D36*1</f>
        <v>0.0002783576896311761</v>
      </c>
      <c r="F36" s="13">
        <f>E36*D54</f>
        <v>0.01985710824952004</v>
      </c>
      <c r="G36" s="18">
        <f>F36</f>
        <v>0.01985710824952004</v>
      </c>
      <c r="I36"/>
      <c r="J36"/>
      <c r="K36"/>
      <c r="L36"/>
      <c r="M3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>
      <c r="A37" s="16" t="s">
        <v>28</v>
      </c>
      <c r="B37" s="17">
        <v>0.2</v>
      </c>
      <c r="C37" s="17">
        <v>70.94</v>
      </c>
      <c r="D37" s="16">
        <f t="shared" si="5"/>
        <v>0.0028192839018889204</v>
      </c>
      <c r="E37" s="16">
        <f t="shared" si="6"/>
        <v>0.0028192839018889204</v>
      </c>
      <c r="F37" s="13">
        <f>E37*D54</f>
        <v>0.20111830106118056</v>
      </c>
      <c r="G37" s="18">
        <f>F37</f>
        <v>0.20111830106118056</v>
      </c>
      <c r="I37"/>
      <c r="J37"/>
      <c r="K37"/>
      <c r="L37"/>
      <c r="M3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3.5">
      <c r="A38" s="16" t="s">
        <v>27</v>
      </c>
      <c r="B38" s="17">
        <v>20.88</v>
      </c>
      <c r="C38" s="19">
        <v>56.08</v>
      </c>
      <c r="D38" s="16">
        <f t="shared" si="5"/>
        <v>0.3723252496433666</v>
      </c>
      <c r="E38" s="16">
        <f t="shared" si="6"/>
        <v>0.3723252496433666</v>
      </c>
      <c r="F38" s="13">
        <f>E38*D54</f>
        <v>26.560440259415966</v>
      </c>
      <c r="G38" s="18">
        <f>F38</f>
        <v>26.560440259415966</v>
      </c>
      <c r="I38"/>
      <c r="J38"/>
      <c r="K38"/>
      <c r="L38"/>
      <c r="M3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3.5">
      <c r="A39" s="16" t="s">
        <v>31</v>
      </c>
      <c r="B39" s="17">
        <v>2.94</v>
      </c>
      <c r="C39" s="19">
        <v>153.33</v>
      </c>
      <c r="D39" s="16">
        <f t="shared" si="5"/>
        <v>0.019174329876736448</v>
      </c>
      <c r="E39" s="16">
        <f t="shared" si="6"/>
        <v>0.019174329876736448</v>
      </c>
      <c r="F39" s="13">
        <f>E39*D54</f>
        <v>1.3678326777278949</v>
      </c>
      <c r="G39" s="18">
        <f>F39</f>
        <v>1.3678326777278949</v>
      </c>
      <c r="I39"/>
      <c r="J39"/>
      <c r="K39"/>
      <c r="L39"/>
      <c r="M3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3.5">
      <c r="A40" s="16" t="s">
        <v>30</v>
      </c>
      <c r="B40" s="17">
        <v>0.83</v>
      </c>
      <c r="C40" s="19">
        <v>103.62</v>
      </c>
      <c r="D40" s="16">
        <f t="shared" si="5"/>
        <v>0.008010036672457053</v>
      </c>
      <c r="E40" s="16">
        <f t="shared" si="6"/>
        <v>0.008010036672457053</v>
      </c>
      <c r="F40" s="13">
        <f>E40*D54</f>
        <v>0.5714092737957209</v>
      </c>
      <c r="G40" s="18">
        <f>F40</f>
        <v>0.5714092737957209</v>
      </c>
      <c r="I40"/>
      <c r="J40"/>
      <c r="K40"/>
      <c r="L40"/>
      <c r="M4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>
      <c r="A41" s="16" t="s">
        <v>120</v>
      </c>
      <c r="B41" s="17">
        <v>1.13</v>
      </c>
      <c r="C41" s="19">
        <v>61.98</v>
      </c>
      <c r="D41" s="16">
        <f t="shared" si="5"/>
        <v>0.01823168764117457</v>
      </c>
      <c r="E41" s="16">
        <f t="shared" si="6"/>
        <v>0.01823168764117457</v>
      </c>
      <c r="F41" s="13">
        <f>E41*D54</f>
        <v>1.3005877277610975</v>
      </c>
      <c r="G41" s="18">
        <f>2*F41</f>
        <v>2.601175455522195</v>
      </c>
      <c r="I41"/>
      <c r="J41"/>
      <c r="K41"/>
      <c r="L41"/>
      <c r="M4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>
      <c r="A42" s="16" t="s">
        <v>121</v>
      </c>
      <c r="B42" s="17">
        <v>9.99</v>
      </c>
      <c r="C42" s="19">
        <v>94.2</v>
      </c>
      <c r="D42" s="16">
        <f t="shared" si="5"/>
        <v>0.10605095541401274</v>
      </c>
      <c r="E42" s="16">
        <f t="shared" si="6"/>
        <v>0.10605095541401274</v>
      </c>
      <c r="F42" s="13">
        <f>E42*D54</f>
        <v>7.565321096073709</v>
      </c>
      <c r="G42" s="18">
        <f>2*F42</f>
        <v>15.130642192147418</v>
      </c>
      <c r="I42"/>
      <c r="J42"/>
      <c r="K42"/>
      <c r="L42"/>
      <c r="M4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3.5">
      <c r="A43" s="16" t="s">
        <v>105</v>
      </c>
      <c r="B43" s="17">
        <v>0</v>
      </c>
      <c r="C43" s="19">
        <v>35.453</v>
      </c>
      <c r="D43" s="16">
        <f>B43/C43</f>
        <v>0</v>
      </c>
      <c r="E43" s="16">
        <f>D43*1</f>
        <v>0</v>
      </c>
      <c r="F43" s="13">
        <f>E43*D54</f>
        <v>0</v>
      </c>
      <c r="G43" s="18">
        <f>F43</f>
        <v>0</v>
      </c>
      <c r="I43"/>
      <c r="J43"/>
      <c r="K43"/>
      <c r="L43"/>
      <c r="M4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>
      <c r="A44" s="16" t="s">
        <v>22</v>
      </c>
      <c r="B44" s="17">
        <v>1.15</v>
      </c>
      <c r="C44" s="19">
        <v>18.998403</v>
      </c>
      <c r="D44" s="16">
        <f>B44/C44</f>
        <v>0.06053140361324054</v>
      </c>
      <c r="E44" s="16">
        <f>D44*1</f>
        <v>0.06053140361324054</v>
      </c>
      <c r="F44" s="13">
        <f>E44*D54</f>
        <v>4.318108242801294</v>
      </c>
      <c r="G44" s="18">
        <f>F44</f>
        <v>4.318108242801294</v>
      </c>
      <c r="I44"/>
      <c r="J44"/>
      <c r="K44"/>
      <c r="L44"/>
      <c r="M4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3.5">
      <c r="A45" s="20" t="s">
        <v>106</v>
      </c>
      <c r="B45" s="1">
        <f>SUM(B34:B44)</f>
        <v>96.09</v>
      </c>
      <c r="E45" s="1">
        <f>SUM(E34:E44)</f>
        <v>2.549727595691422</v>
      </c>
      <c r="I45"/>
      <c r="J45"/>
      <c r="K45"/>
      <c r="L45"/>
      <c r="M4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>
      <c r="A46" s="21" t="s">
        <v>107</v>
      </c>
      <c r="B46" s="2">
        <f>($B44*15.9995)/(2*18.998403)+(B43*15.9994)/(2*35.453)</f>
        <v>0.484236096055021</v>
      </c>
      <c r="E46" s="1">
        <f>0.5*(E43+E44)</f>
        <v>0.03026570180662027</v>
      </c>
      <c r="I46"/>
      <c r="J46"/>
      <c r="K46"/>
      <c r="L46"/>
      <c r="M4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ht="13.5">
      <c r="B47" s="2">
        <f>B45-B46</f>
        <v>95.60576390394498</v>
      </c>
      <c r="E47" s="1">
        <f>E45-E46</f>
        <v>2.5194618938848015</v>
      </c>
      <c r="I47"/>
      <c r="J47"/>
      <c r="K47"/>
      <c r="L47"/>
      <c r="M4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9:24" ht="13.5">
      <c r="I48"/>
      <c r="J48"/>
      <c r="K48"/>
      <c r="L48"/>
      <c r="M4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5:24" ht="13.5">
      <c r="E49" s="22" t="s">
        <v>108</v>
      </c>
      <c r="F49" s="23"/>
      <c r="G49" s="24">
        <v>179.73</v>
      </c>
      <c r="I49"/>
      <c r="J49"/>
      <c r="K49"/>
      <c r="L49"/>
      <c r="M4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9:24" ht="13.5">
      <c r="I50"/>
      <c r="J50"/>
      <c r="K50"/>
      <c r="L50"/>
      <c r="M5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9:24" ht="13.5">
      <c r="I51"/>
      <c r="J51"/>
      <c r="K51"/>
      <c r="L51"/>
      <c r="M5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9:24" ht="13.5">
      <c r="I52"/>
      <c r="J52"/>
      <c r="K52"/>
      <c r="L52"/>
      <c r="M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ht="13.5">
      <c r="C53" s="25" t="s">
        <v>109</v>
      </c>
      <c r="D53" s="25"/>
      <c r="E53" s="25"/>
      <c r="F53" s="25"/>
      <c r="I53"/>
      <c r="J53"/>
      <c r="K53"/>
      <c r="L53"/>
      <c r="M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ht="13.5">
      <c r="C54" s="26" t="s">
        <v>110</v>
      </c>
      <c r="D54" s="25">
        <f>G49/E47</f>
        <v>71.33666138640073</v>
      </c>
      <c r="E54" s="25"/>
      <c r="F54" s="25"/>
      <c r="I54"/>
      <c r="J54"/>
      <c r="K54"/>
      <c r="L54"/>
      <c r="M5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ht="13.5">
      <c r="C55" s="25"/>
      <c r="D55" s="25"/>
      <c r="E55" s="25"/>
      <c r="F55" s="25"/>
      <c r="I55"/>
      <c r="J55"/>
      <c r="K55"/>
      <c r="L55"/>
      <c r="M5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ht="13.5">
      <c r="C56" s="25" t="s">
        <v>111</v>
      </c>
      <c r="D56" s="25"/>
      <c r="E56" s="25"/>
      <c r="F56" s="25"/>
      <c r="I56"/>
      <c r="J56"/>
      <c r="K56"/>
      <c r="L56"/>
      <c r="M5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9:24" ht="13.5">
      <c r="I57"/>
      <c r="J57"/>
      <c r="K57"/>
      <c r="L57"/>
      <c r="M5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.5">
      <c r="A58" s="27" t="s">
        <v>112</v>
      </c>
      <c r="B58" s="27"/>
      <c r="C58" s="27"/>
      <c r="D58" s="27"/>
      <c r="E58" s="27"/>
      <c r="F58" s="27"/>
      <c r="I58"/>
      <c r="J58"/>
      <c r="K58"/>
      <c r="L58"/>
      <c r="M5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>
      <c r="A59"/>
      <c r="B59"/>
      <c r="C59"/>
      <c r="D59"/>
      <c r="E59"/>
      <c r="F59"/>
      <c r="G59"/>
      <c r="H59"/>
      <c r="I59"/>
      <c r="J59"/>
      <c r="K59"/>
      <c r="L59"/>
      <c r="M5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8.75">
      <c r="A60" s="9" t="s">
        <v>113</v>
      </c>
      <c r="B60" s="9"/>
      <c r="C60" s="9" t="s">
        <v>114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.5">
      <c r="A61"/>
      <c r="B61"/>
      <c r="C61"/>
      <c r="D61"/>
      <c r="E61"/>
      <c r="F61"/>
      <c r="G61"/>
      <c r="H61"/>
      <c r="I61"/>
      <c r="J61"/>
      <c r="K61"/>
      <c r="L61"/>
      <c r="M6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8.75">
      <c r="A62" s="9" t="s">
        <v>115</v>
      </c>
      <c r="B62" s="9"/>
      <c r="C62" s="9" t="s">
        <v>116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3.5">
      <c r="A63"/>
      <c r="B63"/>
      <c r="C63"/>
      <c r="D63"/>
      <c r="E63"/>
      <c r="F63"/>
      <c r="G63"/>
      <c r="H63"/>
      <c r="I63"/>
      <c r="J63"/>
      <c r="K63"/>
      <c r="L63"/>
      <c r="M6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s="10" customFormat="1" ht="15.75">
      <c r="A65" s="10" t="s">
        <v>117</v>
      </c>
      <c r="B65" s="11"/>
      <c r="C65" s="11"/>
      <c r="D65" s="11"/>
      <c r="E65" s="11"/>
      <c r="F65" s="11"/>
      <c r="G65" s="11"/>
      <c r="H65" s="11"/>
      <c r="I65" s="11"/>
      <c r="J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ht="13.5"/>
    <row r="67" spans="1:19" ht="18.75">
      <c r="A67" s="1" t="s">
        <v>50</v>
      </c>
      <c r="B67" s="1" t="s">
        <v>51</v>
      </c>
      <c r="C67" s="1" t="s">
        <v>52</v>
      </c>
      <c r="D67" s="1" t="s">
        <v>53</v>
      </c>
      <c r="E67" s="1" t="s">
        <v>54</v>
      </c>
      <c r="F67" s="1" t="s">
        <v>55</v>
      </c>
      <c r="G67" s="1" t="s">
        <v>56</v>
      </c>
      <c r="H67" s="1" t="s">
        <v>57</v>
      </c>
      <c r="I67" s="2"/>
      <c r="K67" s="4"/>
      <c r="R67" s="2"/>
      <c r="S67" s="2"/>
    </row>
    <row r="68" spans="1:19" ht="12.75">
      <c r="A68" s="1" t="s">
        <v>58</v>
      </c>
      <c r="B68" s="1" t="s">
        <v>22</v>
      </c>
      <c r="C68" s="1" t="s">
        <v>59</v>
      </c>
      <c r="D68" s="1">
        <v>20</v>
      </c>
      <c r="E68" s="1">
        <v>0</v>
      </c>
      <c r="F68" s="1">
        <v>600</v>
      </c>
      <c r="G68" s="1">
        <v>-700</v>
      </c>
      <c r="H68" s="1" t="s">
        <v>60</v>
      </c>
      <c r="I68" s="2"/>
      <c r="R68" s="2"/>
      <c r="S68" s="2"/>
    </row>
    <row r="69" spans="1:19" ht="12.75">
      <c r="A69" s="1" t="s">
        <v>58</v>
      </c>
      <c r="B69" s="1" t="s">
        <v>41</v>
      </c>
      <c r="C69" s="1" t="s">
        <v>59</v>
      </c>
      <c r="D69" s="1">
        <v>20</v>
      </c>
      <c r="E69" s="1">
        <v>10</v>
      </c>
      <c r="F69" s="1">
        <v>600</v>
      </c>
      <c r="G69" s="1">
        <v>-600</v>
      </c>
      <c r="H69" s="1" t="s">
        <v>61</v>
      </c>
      <c r="R69" s="2"/>
      <c r="S69" s="2"/>
    </row>
    <row r="70" spans="1:19" ht="12.75">
      <c r="A70" s="1" t="s">
        <v>58</v>
      </c>
      <c r="B70" s="1" t="s">
        <v>44</v>
      </c>
      <c r="C70" s="1" t="s">
        <v>59</v>
      </c>
      <c r="D70" s="1">
        <v>20</v>
      </c>
      <c r="E70" s="1">
        <v>10</v>
      </c>
      <c r="F70" s="1">
        <v>600</v>
      </c>
      <c r="G70" s="1">
        <v>-600</v>
      </c>
      <c r="H70" s="1" t="s">
        <v>62</v>
      </c>
      <c r="R70" s="2"/>
      <c r="S70" s="2"/>
    </row>
    <row r="71" spans="1:19" ht="12.75">
      <c r="A71" s="1" t="s">
        <v>58</v>
      </c>
      <c r="B71" s="1" t="s">
        <v>42</v>
      </c>
      <c r="C71" s="1" t="s">
        <v>59</v>
      </c>
      <c r="D71" s="1">
        <v>20</v>
      </c>
      <c r="E71" s="1">
        <v>10</v>
      </c>
      <c r="F71" s="1">
        <v>600</v>
      </c>
      <c r="G71" s="1">
        <v>-600</v>
      </c>
      <c r="H71" s="1" t="s">
        <v>62</v>
      </c>
      <c r="R71" s="2"/>
      <c r="S71" s="2"/>
    </row>
    <row r="72" spans="1:19" ht="12.75">
      <c r="A72" s="1" t="s">
        <v>58</v>
      </c>
      <c r="B72" s="1" t="s">
        <v>43</v>
      </c>
      <c r="C72" s="1" t="s">
        <v>59</v>
      </c>
      <c r="D72" s="1">
        <v>20</v>
      </c>
      <c r="E72" s="1">
        <v>10</v>
      </c>
      <c r="F72" s="1">
        <v>600</v>
      </c>
      <c r="G72" s="1">
        <v>-600</v>
      </c>
      <c r="H72" s="1" t="s">
        <v>63</v>
      </c>
      <c r="R72" s="2"/>
      <c r="S72" s="2"/>
    </row>
    <row r="73" spans="1:19" ht="12.75">
      <c r="A73" s="1" t="s">
        <v>64</v>
      </c>
      <c r="B73" s="1" t="s">
        <v>45</v>
      </c>
      <c r="C73" s="1" t="s">
        <v>59</v>
      </c>
      <c r="D73" s="1">
        <v>20</v>
      </c>
      <c r="E73" s="1">
        <v>10</v>
      </c>
      <c r="F73" s="1">
        <v>600</v>
      </c>
      <c r="G73" s="1">
        <v>-600</v>
      </c>
      <c r="H73" s="1" t="s">
        <v>62</v>
      </c>
      <c r="R73" s="2"/>
      <c r="S73" s="2"/>
    </row>
    <row r="74" spans="1:19" ht="12.75">
      <c r="A74" s="1" t="s">
        <v>64</v>
      </c>
      <c r="B74" s="1" t="s">
        <v>46</v>
      </c>
      <c r="C74" s="1" t="s">
        <v>59</v>
      </c>
      <c r="D74" s="1">
        <v>20</v>
      </c>
      <c r="E74" s="1">
        <v>10</v>
      </c>
      <c r="F74" s="1">
        <v>600</v>
      </c>
      <c r="G74" s="1">
        <v>-600</v>
      </c>
      <c r="H74" s="1" t="s">
        <v>65</v>
      </c>
      <c r="R74" s="2"/>
      <c r="S74" s="2"/>
    </row>
    <row r="75" spans="1:19" ht="12.75">
      <c r="A75" s="1" t="s">
        <v>64</v>
      </c>
      <c r="B75" s="1" t="s">
        <v>48</v>
      </c>
      <c r="C75" s="1" t="s">
        <v>66</v>
      </c>
      <c r="D75" s="1">
        <v>20</v>
      </c>
      <c r="E75" s="1">
        <v>10</v>
      </c>
      <c r="F75" s="1">
        <v>300</v>
      </c>
      <c r="G75" s="1">
        <v>-300</v>
      </c>
      <c r="H75" s="1" t="s">
        <v>67</v>
      </c>
      <c r="R75" s="2"/>
      <c r="S75" s="2"/>
    </row>
    <row r="76" spans="1:19" ht="12.75">
      <c r="A76" s="1" t="s">
        <v>64</v>
      </c>
      <c r="B76" s="1" t="s">
        <v>88</v>
      </c>
      <c r="C76" s="1" t="s">
        <v>59</v>
      </c>
      <c r="D76" s="1">
        <v>20</v>
      </c>
      <c r="E76" s="1">
        <v>10</v>
      </c>
      <c r="F76" s="1">
        <v>600</v>
      </c>
      <c r="G76" s="1">
        <v>-600</v>
      </c>
      <c r="H76" s="1" t="s">
        <v>90</v>
      </c>
      <c r="R76" s="2"/>
      <c r="S76" s="2"/>
    </row>
    <row r="77" spans="1:19" ht="12.75">
      <c r="A77" s="1" t="s">
        <v>68</v>
      </c>
      <c r="B77" s="1" t="s">
        <v>47</v>
      </c>
      <c r="C77" s="1" t="s">
        <v>59</v>
      </c>
      <c r="D77" s="1">
        <v>20</v>
      </c>
      <c r="E77" s="1">
        <v>10</v>
      </c>
      <c r="F77" s="1">
        <v>500</v>
      </c>
      <c r="G77" s="1">
        <v>-500</v>
      </c>
      <c r="H77" s="1" t="s">
        <v>69</v>
      </c>
      <c r="R77" s="2"/>
      <c r="S77" s="2"/>
    </row>
    <row r="78" spans="1:19" ht="12.75">
      <c r="A78" s="1" t="s">
        <v>68</v>
      </c>
      <c r="B78" s="1" t="s">
        <v>49</v>
      </c>
      <c r="C78" s="1" t="s">
        <v>66</v>
      </c>
      <c r="D78" s="1">
        <v>20</v>
      </c>
      <c r="E78" s="1">
        <v>10</v>
      </c>
      <c r="F78" s="1">
        <v>500</v>
      </c>
      <c r="G78" s="1">
        <v>-500</v>
      </c>
      <c r="H78" s="1" t="s">
        <v>70</v>
      </c>
      <c r="R78" s="2"/>
      <c r="S78" s="2"/>
    </row>
    <row r="79" spans="18:19" ht="12.75">
      <c r="R79" s="2"/>
      <c r="S79" s="2"/>
    </row>
    <row r="80" spans="18:19" ht="12.75">
      <c r="R80" s="2"/>
      <c r="S80" s="2"/>
    </row>
    <row r="81" spans="2:19" ht="12.75">
      <c r="B81" s="1" t="s">
        <v>71</v>
      </c>
      <c r="R81" s="2"/>
      <c r="S81" s="2"/>
    </row>
    <row r="82" spans="2:11" ht="12.75">
      <c r="B82" s="1" t="s">
        <v>72</v>
      </c>
      <c r="C82" s="1" t="s">
        <v>73</v>
      </c>
      <c r="D82" s="1" t="s">
        <v>74</v>
      </c>
      <c r="E82" s="1" t="s">
        <v>75</v>
      </c>
      <c r="F82" s="1" t="s">
        <v>76</v>
      </c>
      <c r="G82" s="1" t="s">
        <v>77</v>
      </c>
      <c r="H82" s="1" t="s">
        <v>78</v>
      </c>
      <c r="J82" s="2"/>
      <c r="K82" s="2"/>
    </row>
    <row r="83" spans="1:11" ht="12.75">
      <c r="A83" s="1" t="s">
        <v>16</v>
      </c>
      <c r="B83" s="1" t="s">
        <v>18</v>
      </c>
      <c r="C83" s="1" t="s">
        <v>21</v>
      </c>
      <c r="J83" s="2"/>
      <c r="K83" s="2"/>
    </row>
    <row r="84" spans="1:14" ht="12.75">
      <c r="A84" s="1" t="s">
        <v>23</v>
      </c>
      <c r="B84" s="2">
        <v>1.17</v>
      </c>
      <c r="C84" s="2">
        <v>1.27</v>
      </c>
      <c r="D84" s="2">
        <v>1.27</v>
      </c>
      <c r="E84" s="2">
        <v>1.11</v>
      </c>
      <c r="F84" s="2">
        <v>1.23</v>
      </c>
      <c r="G84" s="2">
        <v>1.19</v>
      </c>
      <c r="H84" s="2">
        <v>1.04</v>
      </c>
      <c r="I84" s="2"/>
      <c r="J84" s="2">
        <f aca="true" t="shared" si="7" ref="J84:J94">AVERAGE(B84:H84)</f>
        <v>1.182857142857143</v>
      </c>
      <c r="K84" s="2">
        <f aca="true" t="shared" si="8" ref="K84:K94">STDEV(B84:H84)</f>
        <v>0.08499299691038627</v>
      </c>
      <c r="L84" s="2"/>
      <c r="M84" s="2"/>
      <c r="N84" s="2"/>
    </row>
    <row r="85" spans="1:14" ht="12.75">
      <c r="A85" s="1" t="s">
        <v>24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/>
      <c r="J85" s="2">
        <f t="shared" si="7"/>
        <v>0</v>
      </c>
      <c r="K85" s="2">
        <f t="shared" si="8"/>
        <v>0</v>
      </c>
      <c r="L85" s="2"/>
      <c r="M85" s="2"/>
      <c r="N85" s="2"/>
    </row>
    <row r="86" spans="1:14" ht="12.75">
      <c r="A86" s="1" t="s">
        <v>25</v>
      </c>
      <c r="B86" s="2">
        <v>0.01</v>
      </c>
      <c r="C86" s="2">
        <v>0.02</v>
      </c>
      <c r="D86" s="2">
        <v>0.08</v>
      </c>
      <c r="E86" s="2">
        <v>0.03</v>
      </c>
      <c r="F86" s="2">
        <v>0.03</v>
      </c>
      <c r="G86" s="2">
        <v>0.01</v>
      </c>
      <c r="H86" s="2">
        <v>0.15</v>
      </c>
      <c r="I86" s="2"/>
      <c r="J86" s="2">
        <f t="shared" si="7"/>
        <v>0.047142857142857146</v>
      </c>
      <c r="K86" s="2">
        <f t="shared" si="8"/>
        <v>0.051223134654270454</v>
      </c>
      <c r="L86" s="2"/>
      <c r="M86" s="2"/>
      <c r="N86" s="2"/>
    </row>
    <row r="87" spans="1:14" ht="12.75">
      <c r="A87" s="1" t="s">
        <v>26</v>
      </c>
      <c r="B87" s="2">
        <v>59.87</v>
      </c>
      <c r="C87" s="2">
        <v>59.9</v>
      </c>
      <c r="D87" s="2">
        <v>61.93</v>
      </c>
      <c r="E87" s="2">
        <v>60.59</v>
      </c>
      <c r="F87" s="2">
        <v>60.22</v>
      </c>
      <c r="G87" s="2">
        <v>59.52</v>
      </c>
      <c r="H87" s="2">
        <v>59.91</v>
      </c>
      <c r="I87" s="2"/>
      <c r="J87" s="2">
        <f t="shared" si="7"/>
        <v>60.27714285714285</v>
      </c>
      <c r="K87" s="2">
        <f t="shared" si="8"/>
        <v>0.8009518147340097</v>
      </c>
      <c r="L87" s="2"/>
      <c r="M87" s="2"/>
      <c r="N87" s="2"/>
    </row>
    <row r="88" spans="1:14" ht="12.75">
      <c r="A88" s="1" t="s">
        <v>27</v>
      </c>
      <c r="B88" s="2">
        <v>21.16</v>
      </c>
      <c r="C88" s="2">
        <v>20.98</v>
      </c>
      <c r="D88" s="2">
        <v>19.94</v>
      </c>
      <c r="E88" s="2">
        <v>21.21</v>
      </c>
      <c r="F88" s="2">
        <v>20.98</v>
      </c>
      <c r="G88" s="2">
        <v>20.93</v>
      </c>
      <c r="H88" s="2">
        <v>20.93</v>
      </c>
      <c r="I88" s="2"/>
      <c r="J88" s="2">
        <f t="shared" si="7"/>
        <v>20.875714285714285</v>
      </c>
      <c r="K88" s="2">
        <f t="shared" si="8"/>
        <v>0.4273506422466761</v>
      </c>
      <c r="L88" s="2"/>
      <c r="M88" s="2"/>
      <c r="N88" s="2"/>
    </row>
    <row r="89" spans="1:14" ht="12.75">
      <c r="A89" s="1" t="s">
        <v>28</v>
      </c>
      <c r="B89" s="2">
        <v>0.17</v>
      </c>
      <c r="C89" s="2">
        <v>0.2</v>
      </c>
      <c r="D89" s="2">
        <v>0.22</v>
      </c>
      <c r="E89" s="2">
        <v>0.23</v>
      </c>
      <c r="F89" s="2">
        <v>0.21</v>
      </c>
      <c r="G89" s="2">
        <v>0.21</v>
      </c>
      <c r="H89" s="2">
        <v>0.19</v>
      </c>
      <c r="I89" s="2"/>
      <c r="J89" s="2">
        <f t="shared" si="7"/>
        <v>0.20428571428571426</v>
      </c>
      <c r="K89" s="2">
        <f t="shared" si="8"/>
        <v>0.019880595947760364</v>
      </c>
      <c r="L89" s="2"/>
      <c r="M89" s="2"/>
      <c r="N89" s="2"/>
    </row>
    <row r="90" spans="1:14" ht="12.75">
      <c r="A90" s="1" t="s">
        <v>29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0.05</v>
      </c>
      <c r="H90" s="2">
        <v>0.07</v>
      </c>
      <c r="I90" s="2"/>
      <c r="J90" s="2">
        <f t="shared" si="7"/>
        <v>0.017142857142857144</v>
      </c>
      <c r="K90" s="2">
        <f t="shared" si="8"/>
        <v>0.029840847683606286</v>
      </c>
      <c r="L90" s="2"/>
      <c r="M90" s="2"/>
      <c r="N90" s="2"/>
    </row>
    <row r="91" spans="1:14" ht="12.75">
      <c r="A91" s="1" t="s">
        <v>30</v>
      </c>
      <c r="B91" s="2">
        <v>0.74</v>
      </c>
      <c r="C91" s="2">
        <v>0.86</v>
      </c>
      <c r="D91" s="2">
        <v>0.64</v>
      </c>
      <c r="E91" s="2">
        <v>0.84</v>
      </c>
      <c r="F91" s="2">
        <v>0.82</v>
      </c>
      <c r="G91" s="2">
        <v>0.63</v>
      </c>
      <c r="H91" s="2">
        <v>0.76</v>
      </c>
      <c r="I91" s="2"/>
      <c r="J91" s="2">
        <f t="shared" si="7"/>
        <v>0.7557142857142857</v>
      </c>
      <c r="K91" s="2">
        <f t="shared" si="8"/>
        <v>0.09271050693011028</v>
      </c>
      <c r="L91" s="2"/>
      <c r="M91" s="2"/>
      <c r="N91" s="2"/>
    </row>
    <row r="92" spans="1:14" ht="12.75">
      <c r="A92" s="1" t="s">
        <v>31</v>
      </c>
      <c r="B92" s="2">
        <v>3.17</v>
      </c>
      <c r="C92" s="2">
        <v>3.08</v>
      </c>
      <c r="D92" s="2">
        <v>2.81</v>
      </c>
      <c r="E92" s="2">
        <v>3.11</v>
      </c>
      <c r="F92" s="2">
        <v>2.67</v>
      </c>
      <c r="G92" s="2">
        <v>2.89</v>
      </c>
      <c r="H92" s="2">
        <v>3.14</v>
      </c>
      <c r="I92" s="2"/>
      <c r="J92" s="2">
        <f t="shared" si="7"/>
        <v>2.9814285714285718</v>
      </c>
      <c r="K92" s="2">
        <f t="shared" si="8"/>
        <v>0.1922176345906315</v>
      </c>
      <c r="L92" s="2"/>
      <c r="M92" s="2"/>
      <c r="N92" s="2"/>
    </row>
    <row r="93" spans="1:14" ht="12.75">
      <c r="A93" s="1" t="s">
        <v>89</v>
      </c>
      <c r="B93" s="2">
        <v>9.25</v>
      </c>
      <c r="C93" s="2">
        <v>9.87</v>
      </c>
      <c r="D93" s="2">
        <v>9.57</v>
      </c>
      <c r="E93" s="2">
        <v>9.13</v>
      </c>
      <c r="F93" s="2">
        <v>9.8</v>
      </c>
      <c r="G93" s="2">
        <v>9.23</v>
      </c>
      <c r="H93" s="2">
        <v>10.03</v>
      </c>
      <c r="I93" s="2"/>
      <c r="J93" s="2">
        <f t="shared" si="7"/>
        <v>9.554285714285715</v>
      </c>
      <c r="K93" s="2">
        <f t="shared" si="8"/>
        <v>0.3569246952722848</v>
      </c>
      <c r="L93" s="2"/>
      <c r="M93" s="2"/>
      <c r="N93" s="2"/>
    </row>
    <row r="94" spans="1:14" ht="12.75">
      <c r="A94" s="1" t="s">
        <v>32</v>
      </c>
      <c r="B94" s="2">
        <v>87.1</v>
      </c>
      <c r="C94" s="2">
        <v>87.08</v>
      </c>
      <c r="D94" s="2">
        <v>87.82</v>
      </c>
      <c r="E94" s="2">
        <v>87.89</v>
      </c>
      <c r="F94" s="2">
        <v>86.72</v>
      </c>
      <c r="G94" s="2">
        <v>86.22</v>
      </c>
      <c r="H94" s="2">
        <v>86.97</v>
      </c>
      <c r="I94" s="2"/>
      <c r="J94" s="2">
        <f t="shared" si="7"/>
        <v>87.11428571428573</v>
      </c>
      <c r="K94" s="2">
        <f t="shared" si="8"/>
        <v>0.5883835807452774</v>
      </c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1" t="s">
        <v>33</v>
      </c>
      <c r="B96" s="2" t="s">
        <v>35</v>
      </c>
      <c r="C96" s="2" t="s">
        <v>37</v>
      </c>
      <c r="D96" s="2" t="s">
        <v>39</v>
      </c>
      <c r="E96" s="2" t="s">
        <v>20</v>
      </c>
      <c r="F96" s="2" t="s">
        <v>40</v>
      </c>
      <c r="G96" s="2" t="s">
        <v>39</v>
      </c>
      <c r="H96" s="2"/>
      <c r="I96" s="2"/>
      <c r="J96" s="2"/>
      <c r="K96" s="2"/>
      <c r="L96" s="2"/>
      <c r="M96" s="2"/>
      <c r="N96" s="2"/>
    </row>
    <row r="97" spans="1:14" ht="12.75">
      <c r="A97" s="1" t="s">
        <v>44</v>
      </c>
      <c r="B97" s="2">
        <v>18.402733921990016</v>
      </c>
      <c r="C97" s="2">
        <v>18.358926731152124</v>
      </c>
      <c r="D97" s="2">
        <v>18.65598875531957</v>
      </c>
      <c r="E97" s="2">
        <v>18.443667067312138</v>
      </c>
      <c r="F97" s="2">
        <v>18.40860862916386</v>
      </c>
      <c r="G97" s="2">
        <v>18.421503538988745</v>
      </c>
      <c r="H97" s="2">
        <v>18.350992561282577</v>
      </c>
      <c r="I97" s="2"/>
      <c r="J97" s="2">
        <f aca="true" t="shared" si="9" ref="J97:J104">AVERAGE(B97:H97)</f>
        <v>18.434631600744147</v>
      </c>
      <c r="K97" s="2">
        <f aca="true" t="shared" si="10" ref="K97:K104">STDEV(B97:H97)</f>
        <v>0.10301646203807395</v>
      </c>
      <c r="L97" s="5">
        <v>18</v>
      </c>
      <c r="M97" s="2"/>
      <c r="N97" s="2"/>
    </row>
    <row r="98" spans="1:14" ht="12.75">
      <c r="A98" s="1" t="s">
        <v>45</v>
      </c>
      <c r="B98" s="2">
        <v>6.968862382508735</v>
      </c>
      <c r="C98" s="2">
        <v>6.889680560940411</v>
      </c>
      <c r="D98" s="2">
        <v>6.4359917922036916</v>
      </c>
      <c r="E98" s="2">
        <v>6.917674551071473</v>
      </c>
      <c r="F98" s="2">
        <v>6.871615230564905</v>
      </c>
      <c r="G98" s="2">
        <v>6.940719861652606</v>
      </c>
      <c r="H98" s="2">
        <v>6.869143738916276</v>
      </c>
      <c r="I98" s="2"/>
      <c r="J98" s="2">
        <f t="shared" si="9"/>
        <v>6.8419554454083</v>
      </c>
      <c r="K98" s="2">
        <f t="shared" si="10"/>
        <v>0.1827093521132412</v>
      </c>
      <c r="L98" s="5">
        <f>J98*8/7.39</f>
        <v>7.40671766755973</v>
      </c>
      <c r="M98" s="2"/>
      <c r="N98" s="2"/>
    </row>
    <row r="99" spans="1:14" ht="12.75">
      <c r="A99" s="1" t="s">
        <v>49</v>
      </c>
      <c r="B99" s="2">
        <v>0.3818356009469845</v>
      </c>
      <c r="C99" s="2">
        <v>0.3699263349744704</v>
      </c>
      <c r="D99" s="2">
        <v>0.33171688481765854</v>
      </c>
      <c r="E99" s="2">
        <v>0.3709802397751168</v>
      </c>
      <c r="F99" s="2">
        <v>0.31984203636489666</v>
      </c>
      <c r="G99" s="2">
        <v>0.350512944444814</v>
      </c>
      <c r="H99" s="2">
        <v>0.3769067841992323</v>
      </c>
      <c r="I99" s="2"/>
      <c r="J99" s="2">
        <f t="shared" si="9"/>
        <v>0.3573886893604533</v>
      </c>
      <c r="K99" s="2">
        <f t="shared" si="10"/>
        <v>0.02393254019206762</v>
      </c>
      <c r="L99" s="5">
        <f>J99*8/7.39</f>
        <v>0.3868889735972431</v>
      </c>
      <c r="M99" s="2"/>
      <c r="N99" s="2"/>
    </row>
    <row r="100" spans="1:14" ht="12.75">
      <c r="A100" s="1" t="s">
        <v>48</v>
      </c>
      <c r="B100" s="2">
        <v>0.13189390939212978</v>
      </c>
      <c r="C100" s="2">
        <v>0.15284064090125096</v>
      </c>
      <c r="D100" s="2">
        <v>0.11179364024379199</v>
      </c>
      <c r="E100" s="2">
        <v>0.1482673550618825</v>
      </c>
      <c r="F100" s="2">
        <v>0.1453496527351545</v>
      </c>
      <c r="G100" s="2">
        <v>0.11306355416627638</v>
      </c>
      <c r="H100" s="2">
        <v>0.13498756538090398</v>
      </c>
      <c r="I100" s="2"/>
      <c r="J100" s="2">
        <f t="shared" si="9"/>
        <v>0.13402804541162713</v>
      </c>
      <c r="K100" s="2">
        <f t="shared" si="10"/>
        <v>0.016452985353349707</v>
      </c>
      <c r="L100" s="5">
        <f>J100*8/7.39</f>
        <v>0.14509125349025942</v>
      </c>
      <c r="M100" s="2"/>
      <c r="N100" s="2"/>
    </row>
    <row r="101" spans="1:14" ht="12.75">
      <c r="A101" s="1" t="s">
        <v>46</v>
      </c>
      <c r="B101" s="2">
        <v>0.04425959577916244</v>
      </c>
      <c r="C101" s="2">
        <v>0.05192014480035804</v>
      </c>
      <c r="D101" s="2">
        <v>0.05613391145326506</v>
      </c>
      <c r="E101" s="2">
        <v>0.05930066869697349</v>
      </c>
      <c r="F101" s="2">
        <v>0.05437320603748081</v>
      </c>
      <c r="G101" s="2">
        <v>0.055051211288146856</v>
      </c>
      <c r="H101" s="2">
        <v>0.049294591686866535</v>
      </c>
      <c r="I101" s="2"/>
      <c r="J101" s="2">
        <f t="shared" si="9"/>
        <v>0.05290476139175045</v>
      </c>
      <c r="K101" s="2">
        <f t="shared" si="10"/>
        <v>0.004947058061974486</v>
      </c>
      <c r="L101" s="5">
        <f>J101*8/7.39</f>
        <v>0.057271730870636486</v>
      </c>
      <c r="M101" s="2"/>
      <c r="N101" s="2"/>
    </row>
    <row r="102" spans="1:14" ht="12.75">
      <c r="A102" s="1" t="s">
        <v>88</v>
      </c>
      <c r="B102" s="2">
        <v>3.627215527959481</v>
      </c>
      <c r="C102" s="2">
        <v>3.8591899878797107</v>
      </c>
      <c r="D102" s="2">
        <v>3.677796283502233</v>
      </c>
      <c r="E102" s="2">
        <v>3.5454848959347163</v>
      </c>
      <c r="F102" s="2">
        <v>3.82177248748913</v>
      </c>
      <c r="G102" s="2">
        <v>3.644369412088616</v>
      </c>
      <c r="H102" s="2">
        <v>3.9194011266057593</v>
      </c>
      <c r="I102" s="2"/>
      <c r="J102" s="2">
        <f t="shared" si="9"/>
        <v>3.727889960208521</v>
      </c>
      <c r="K102" s="2">
        <f t="shared" si="10"/>
        <v>0.1388177223529048</v>
      </c>
      <c r="L102" s="5">
        <f>J102*5/4.43</f>
        <v>4.207550745156345</v>
      </c>
      <c r="M102" s="2"/>
      <c r="N102" s="2"/>
    </row>
    <row r="103" spans="1:14" ht="12.75">
      <c r="A103" s="1" t="s">
        <v>41</v>
      </c>
      <c r="B103" s="2">
        <v>0.6972777956933283</v>
      </c>
      <c r="C103" s="2">
        <v>0.7546943042432289</v>
      </c>
      <c r="D103" s="2">
        <v>0.7417674936905442</v>
      </c>
      <c r="E103" s="2">
        <v>0.6551129515203029</v>
      </c>
      <c r="F103" s="2">
        <v>0.7290078587324442</v>
      </c>
      <c r="G103" s="2">
        <v>0.714095009303053</v>
      </c>
      <c r="H103" s="2">
        <v>0.6176471816302254</v>
      </c>
      <c r="I103" s="2"/>
      <c r="J103" s="2">
        <f t="shared" si="9"/>
        <v>0.7013717992590182</v>
      </c>
      <c r="K103" s="2">
        <f t="shared" si="10"/>
        <v>0.049273364981898105</v>
      </c>
      <c r="L103" s="5">
        <f>J103*5/4.43</f>
        <v>0.7916160262517136</v>
      </c>
      <c r="M103" s="2"/>
      <c r="N103" s="2"/>
    </row>
    <row r="104" spans="1:14" ht="12.75">
      <c r="A104" s="1" t="s">
        <v>32</v>
      </c>
      <c r="B104" s="2">
        <f aca="true" t="shared" si="11" ref="B104:H104">SUM(B97:B101)</f>
        <v>25.92958541061703</v>
      </c>
      <c r="C104" s="2">
        <f t="shared" si="11"/>
        <v>25.823294412768615</v>
      </c>
      <c r="D104" s="2">
        <f t="shared" si="11"/>
        <v>25.591624984037978</v>
      </c>
      <c r="E104" s="2">
        <f t="shared" si="11"/>
        <v>25.939889881917587</v>
      </c>
      <c r="F104" s="2">
        <f t="shared" si="11"/>
        <v>25.799788754866302</v>
      </c>
      <c r="G104" s="2">
        <f t="shared" si="11"/>
        <v>25.88085111054059</v>
      </c>
      <c r="H104" s="2">
        <f t="shared" si="11"/>
        <v>25.781325241465854</v>
      </c>
      <c r="I104" s="2"/>
      <c r="J104" s="2">
        <f t="shared" si="9"/>
        <v>25.820908542316282</v>
      </c>
      <c r="K104" s="2">
        <f t="shared" si="10"/>
        <v>0.1184270928778747</v>
      </c>
      <c r="L104" s="2"/>
      <c r="M104" s="2"/>
      <c r="N104" s="2"/>
    </row>
    <row r="105" spans="2:1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P105" s="2"/>
      <c r="Q105" s="2"/>
    </row>
    <row r="106" spans="1:15" ht="12.75">
      <c r="A106" s="1" t="s">
        <v>22</v>
      </c>
      <c r="B106" s="2">
        <v>0.81</v>
      </c>
      <c r="C106" s="2">
        <v>0.68</v>
      </c>
      <c r="D106" s="2">
        <v>0.81</v>
      </c>
      <c r="E106" s="2">
        <v>0.93</v>
      </c>
      <c r="F106" s="2">
        <v>0.76</v>
      </c>
      <c r="G106" s="2">
        <v>0.57</v>
      </c>
      <c r="H106" s="2">
        <v>0.79</v>
      </c>
      <c r="I106" s="2">
        <v>0.78</v>
      </c>
      <c r="J106" s="2"/>
      <c r="K106" s="2">
        <f>AVERAGE(B106:I106)</f>
        <v>0.7662500000000001</v>
      </c>
      <c r="L106" s="2">
        <f>STDEV(B106:I106)</f>
        <v>0.10514445845053816</v>
      </c>
      <c r="M106" s="2"/>
      <c r="N106" s="2" t="s">
        <v>79</v>
      </c>
      <c r="O106" s="2"/>
    </row>
    <row r="107" spans="18:19" ht="12.75">
      <c r="R107" s="2"/>
      <c r="S107" s="2"/>
    </row>
    <row r="108" spans="18:19" ht="12.75">
      <c r="R108" s="2"/>
      <c r="S108" s="2"/>
    </row>
    <row r="109" spans="2:19" ht="12.75">
      <c r="B109" s="1" t="s">
        <v>80</v>
      </c>
      <c r="R109" s="2"/>
      <c r="S109" s="2"/>
    </row>
    <row r="110" spans="2:19" ht="12.75">
      <c r="B110" s="1" t="s">
        <v>81</v>
      </c>
      <c r="C110" s="1" t="s">
        <v>82</v>
      </c>
      <c r="D110" s="1" t="s">
        <v>83</v>
      </c>
      <c r="E110" s="1" t="s">
        <v>84</v>
      </c>
      <c r="F110" s="1" t="s">
        <v>85</v>
      </c>
      <c r="R110" s="2"/>
      <c r="S110" s="2"/>
    </row>
    <row r="111" spans="1:19" ht="12.75">
      <c r="A111" s="1" t="s">
        <v>16</v>
      </c>
      <c r="B111" s="1" t="s">
        <v>17</v>
      </c>
      <c r="C111" s="1" t="s">
        <v>18</v>
      </c>
      <c r="D111" s="1" t="s">
        <v>19</v>
      </c>
      <c r="E111" s="1" t="s">
        <v>20</v>
      </c>
      <c r="F111" s="1" t="s">
        <v>21</v>
      </c>
      <c r="R111" s="2"/>
      <c r="S111" s="2"/>
    </row>
    <row r="112" spans="1:19" ht="12.75">
      <c r="A112" s="1" t="s">
        <v>22</v>
      </c>
      <c r="B112" s="2">
        <v>0.4</v>
      </c>
      <c r="C112" s="2">
        <v>0.29</v>
      </c>
      <c r="D112" s="2">
        <v>0.12</v>
      </c>
      <c r="E112" s="2">
        <v>0.22</v>
      </c>
      <c r="F112" s="2">
        <v>0.12</v>
      </c>
      <c r="G112" s="2">
        <v>0.23</v>
      </c>
      <c r="H112" s="2"/>
      <c r="I112" s="2"/>
      <c r="J112" s="2"/>
      <c r="K112" s="2"/>
      <c r="L112" s="2"/>
      <c r="M112" s="2"/>
      <c r="R112" s="2"/>
      <c r="S112" s="2"/>
    </row>
    <row r="113" spans="1:19" ht="12.75">
      <c r="A113" s="1" t="s">
        <v>23</v>
      </c>
      <c r="B113" s="2">
        <v>0.02</v>
      </c>
      <c r="C113" s="2">
        <v>0.06</v>
      </c>
      <c r="D113" s="2">
        <v>0.06</v>
      </c>
      <c r="E113" s="2">
        <v>0.05</v>
      </c>
      <c r="F113" s="2">
        <v>0.06</v>
      </c>
      <c r="G113" s="2">
        <v>0.05</v>
      </c>
      <c r="H113" s="2"/>
      <c r="I113" s="2"/>
      <c r="J113" s="2"/>
      <c r="K113" s="2"/>
      <c r="L113" s="2"/>
      <c r="M113" s="2"/>
      <c r="R113" s="2"/>
      <c r="S113" s="2"/>
    </row>
    <row r="114" spans="1:19" ht="12.75">
      <c r="A114" s="1" t="s">
        <v>24</v>
      </c>
      <c r="B114" s="2">
        <v>0.04</v>
      </c>
      <c r="C114" s="2">
        <v>0</v>
      </c>
      <c r="D114" s="2">
        <v>0</v>
      </c>
      <c r="E114" s="2">
        <v>0.05</v>
      </c>
      <c r="F114" s="2">
        <v>0.06</v>
      </c>
      <c r="G114" s="2">
        <v>0.03</v>
      </c>
      <c r="H114" s="2"/>
      <c r="I114" s="2"/>
      <c r="J114" s="2"/>
      <c r="K114" s="2"/>
      <c r="L114" s="2"/>
      <c r="M114" s="2"/>
      <c r="R114" s="2">
        <f aca="true" t="shared" si="12" ref="R114:R135">AVERAGE(B114:P114)</f>
        <v>0.03</v>
      </c>
      <c r="S114" s="2">
        <f aca="true" t="shared" si="13" ref="S114:S135">STDEV(B114:P114)</f>
        <v>0.02529822128134704</v>
      </c>
    </row>
    <row r="115" spans="1:19" ht="12.75">
      <c r="A115" s="1" t="s">
        <v>25</v>
      </c>
      <c r="B115" s="2">
        <v>17.19</v>
      </c>
      <c r="C115" s="2">
        <v>18.81</v>
      </c>
      <c r="D115" s="2">
        <v>18.68</v>
      </c>
      <c r="E115" s="2">
        <v>17.15</v>
      </c>
      <c r="F115" s="2">
        <v>16.47</v>
      </c>
      <c r="G115" s="2">
        <v>17.66</v>
      </c>
      <c r="H115" s="2"/>
      <c r="I115" s="2"/>
      <c r="J115" s="2"/>
      <c r="K115" s="2"/>
      <c r="L115" s="2"/>
      <c r="M115" s="2"/>
      <c r="R115" s="2">
        <f t="shared" si="12"/>
        <v>17.66</v>
      </c>
      <c r="S115" s="2">
        <f t="shared" si="13"/>
        <v>0.9230384607371698</v>
      </c>
    </row>
    <row r="116" spans="1:19" ht="12.75">
      <c r="A116" s="1" t="s">
        <v>26</v>
      </c>
      <c r="B116" s="2">
        <v>66.63</v>
      </c>
      <c r="C116" s="2">
        <v>66.97</v>
      </c>
      <c r="D116" s="2">
        <v>67.06</v>
      </c>
      <c r="E116" s="2">
        <v>67.26</v>
      </c>
      <c r="F116" s="2">
        <v>66.49</v>
      </c>
      <c r="G116" s="2">
        <v>66.88</v>
      </c>
      <c r="H116" s="2"/>
      <c r="I116" s="2"/>
      <c r="J116" s="2"/>
      <c r="K116" s="2"/>
      <c r="L116" s="2"/>
      <c r="M116" s="2"/>
      <c r="R116" s="2">
        <f t="shared" si="12"/>
        <v>66.88166666666667</v>
      </c>
      <c r="S116" s="2">
        <f t="shared" si="13"/>
        <v>0.2826599841955792</v>
      </c>
    </row>
    <row r="117" spans="1:19" ht="12.75">
      <c r="A117" s="1" t="s">
        <v>27</v>
      </c>
      <c r="B117" s="2">
        <v>0.03</v>
      </c>
      <c r="C117" s="2">
        <v>0.01</v>
      </c>
      <c r="D117" s="2">
        <v>0.01</v>
      </c>
      <c r="E117" s="2">
        <v>0.03</v>
      </c>
      <c r="F117" s="2">
        <v>0.02</v>
      </c>
      <c r="G117" s="2">
        <v>0.02</v>
      </c>
      <c r="H117" s="2"/>
      <c r="I117" s="2"/>
      <c r="J117" s="2"/>
      <c r="K117" s="2"/>
      <c r="L117" s="2"/>
      <c r="M117" s="2"/>
      <c r="R117" s="2">
        <f t="shared" si="12"/>
        <v>0.02</v>
      </c>
      <c r="S117" s="2">
        <f t="shared" si="13"/>
        <v>0.008944271909999156</v>
      </c>
    </row>
    <row r="118" spans="1:19" ht="12.75">
      <c r="A118" s="1" t="s">
        <v>28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2"/>
      <c r="J118" s="2"/>
      <c r="K118" s="2"/>
      <c r="L118" s="2"/>
      <c r="M118" s="2"/>
      <c r="R118" s="2">
        <f t="shared" si="12"/>
        <v>0</v>
      </c>
      <c r="S118" s="2">
        <f t="shared" si="13"/>
        <v>0</v>
      </c>
    </row>
    <row r="119" spans="1:19" ht="12.75">
      <c r="A119" s="1" t="s">
        <v>29</v>
      </c>
      <c r="B119" s="2">
        <v>1.47</v>
      </c>
      <c r="C119" s="2">
        <v>0.05</v>
      </c>
      <c r="D119" s="2">
        <v>0.06</v>
      </c>
      <c r="E119" s="2">
        <v>1.61</v>
      </c>
      <c r="F119" s="2">
        <v>2.18</v>
      </c>
      <c r="G119" s="2">
        <v>1.07</v>
      </c>
      <c r="H119" s="2"/>
      <c r="I119" s="2"/>
      <c r="J119" s="2"/>
      <c r="K119" s="2"/>
      <c r="L119" s="2"/>
      <c r="M119" s="2"/>
      <c r="R119" s="2">
        <f t="shared" si="12"/>
        <v>1.0733333333333335</v>
      </c>
      <c r="S119" s="2">
        <f t="shared" si="13"/>
        <v>0.8653477143129612</v>
      </c>
    </row>
    <row r="120" spans="1:19" ht="12.75">
      <c r="A120" s="1" t="s">
        <v>30</v>
      </c>
      <c r="B120" s="2">
        <v>0</v>
      </c>
      <c r="C120" s="2">
        <v>0</v>
      </c>
      <c r="D120" s="2">
        <v>0.06</v>
      </c>
      <c r="E120" s="2">
        <v>0.05</v>
      </c>
      <c r="F120" s="2">
        <v>0.02</v>
      </c>
      <c r="G120" s="2">
        <v>0.03</v>
      </c>
      <c r="H120" s="2"/>
      <c r="I120" s="2"/>
      <c r="J120" s="2"/>
      <c r="K120" s="2"/>
      <c r="L120" s="2"/>
      <c r="M120" s="2"/>
      <c r="R120" s="2">
        <f t="shared" si="12"/>
        <v>0.02666666666666667</v>
      </c>
      <c r="S120" s="2">
        <f t="shared" si="13"/>
        <v>0.02503331114069145</v>
      </c>
    </row>
    <row r="121" spans="1:19" ht="12.75">
      <c r="A121" s="1" t="s">
        <v>31</v>
      </c>
      <c r="B121" s="2">
        <v>0</v>
      </c>
      <c r="C121" s="2">
        <v>0.73</v>
      </c>
      <c r="D121" s="2">
        <v>0.63</v>
      </c>
      <c r="E121" s="2">
        <v>0.08</v>
      </c>
      <c r="F121" s="2">
        <v>0</v>
      </c>
      <c r="G121" s="2">
        <v>0.29</v>
      </c>
      <c r="H121" s="2"/>
      <c r="I121" s="2"/>
      <c r="J121" s="2"/>
      <c r="K121" s="2"/>
      <c r="L121" s="2"/>
      <c r="M121" s="2"/>
      <c r="R121" s="2">
        <f t="shared" si="12"/>
        <v>0.28833333333333333</v>
      </c>
      <c r="S121" s="2">
        <f t="shared" si="13"/>
        <v>0.32294994452185105</v>
      </c>
    </row>
    <row r="122" spans="1:19" ht="12.75">
      <c r="A122" s="1" t="s">
        <v>89</v>
      </c>
      <c r="B122" s="2">
        <f aca="true" t="shared" si="14" ref="B122:G122">100-B123</f>
        <v>14.209999999999994</v>
      </c>
      <c r="C122" s="2">
        <f t="shared" si="14"/>
        <v>13.090000000000003</v>
      </c>
      <c r="D122" s="2">
        <f t="shared" si="14"/>
        <v>13.310000000000002</v>
      </c>
      <c r="E122" s="2">
        <f t="shared" si="14"/>
        <v>13.5</v>
      </c>
      <c r="F122" s="2">
        <f t="shared" si="14"/>
        <v>14.569999999999993</v>
      </c>
      <c r="G122" s="2">
        <f t="shared" si="14"/>
        <v>13.730000000000004</v>
      </c>
      <c r="H122" s="2"/>
      <c r="I122" s="2"/>
      <c r="J122" s="2"/>
      <c r="K122" s="2"/>
      <c r="L122" s="2"/>
      <c r="M122" s="2"/>
      <c r="R122" s="2">
        <f>AVERAGE(B122:P122)</f>
        <v>13.735</v>
      </c>
      <c r="S122" s="2">
        <f>STDEV(B122:P122)</f>
        <v>0.5612040627080304</v>
      </c>
    </row>
    <row r="123" spans="1:19" ht="12.75">
      <c r="A123" s="1" t="s">
        <v>32</v>
      </c>
      <c r="B123" s="2">
        <v>85.79</v>
      </c>
      <c r="C123" s="2">
        <v>86.91</v>
      </c>
      <c r="D123" s="2">
        <v>86.69</v>
      </c>
      <c r="E123" s="2">
        <v>86.5</v>
      </c>
      <c r="F123" s="2">
        <v>85.43</v>
      </c>
      <c r="G123" s="2">
        <v>86.27</v>
      </c>
      <c r="H123" s="2"/>
      <c r="I123" s="2"/>
      <c r="J123" s="2"/>
      <c r="K123" s="2"/>
      <c r="L123" s="2"/>
      <c r="M123" s="2"/>
      <c r="R123" s="2">
        <f t="shared" si="12"/>
        <v>86.265</v>
      </c>
      <c r="S123" s="2">
        <f t="shared" si="13"/>
        <v>0.5612040627066934</v>
      </c>
    </row>
    <row r="124" spans="2:19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R124" s="2"/>
      <c r="S124" s="2"/>
    </row>
    <row r="125" spans="1:19" ht="12.75">
      <c r="A125" s="1" t="s">
        <v>33</v>
      </c>
      <c r="B125" s="2" t="s">
        <v>34</v>
      </c>
      <c r="C125" s="2" t="s">
        <v>35</v>
      </c>
      <c r="D125" s="2" t="s">
        <v>36</v>
      </c>
      <c r="E125" s="2">
        <v>8</v>
      </c>
      <c r="F125" s="2" t="s">
        <v>37</v>
      </c>
      <c r="G125" s="2"/>
      <c r="H125" s="2"/>
      <c r="I125" s="2"/>
      <c r="J125" s="2"/>
      <c r="K125" s="2"/>
      <c r="L125" s="2"/>
      <c r="M125" s="2"/>
      <c r="R125" s="2"/>
      <c r="S125" s="2"/>
    </row>
    <row r="126" spans="1:22" ht="12.75">
      <c r="A126" s="1" t="s">
        <v>44</v>
      </c>
      <c r="B126" s="2">
        <v>3.062497577786657</v>
      </c>
      <c r="C126" s="2">
        <v>3.045132673266312</v>
      </c>
      <c r="D126" s="2">
        <v>3.0475884920526326</v>
      </c>
      <c r="E126" s="2">
        <v>3.074535009953253</v>
      </c>
      <c r="F126" s="2">
        <v>3.067695013538512</v>
      </c>
      <c r="G126" s="2">
        <v>3.0594918019755486</v>
      </c>
      <c r="H126" s="2"/>
      <c r="I126" s="2"/>
      <c r="J126" s="2"/>
      <c r="K126" s="2"/>
      <c r="L126" s="2"/>
      <c r="M126" s="2"/>
      <c r="R126" s="2">
        <f>AVERAGE(B126:P126)</f>
        <v>3.0594900947621526</v>
      </c>
      <c r="S126" s="2">
        <f>STDEV(B126:P126)</f>
        <v>0.011406128364662505</v>
      </c>
      <c r="V126" s="6" t="s">
        <v>94</v>
      </c>
    </row>
    <row r="127" spans="1:19" ht="12.75">
      <c r="A127" s="1" t="s">
        <v>43</v>
      </c>
      <c r="B127" s="2">
        <v>0.9311883812158748</v>
      </c>
      <c r="C127" s="2">
        <v>1.0080230126509113</v>
      </c>
      <c r="D127" s="2">
        <v>1.0005190889199467</v>
      </c>
      <c r="E127" s="2">
        <v>0.9239371619368402</v>
      </c>
      <c r="F127" s="2">
        <v>0.8955816320119159</v>
      </c>
      <c r="G127" s="2">
        <v>0.9521370387552328</v>
      </c>
      <c r="H127" s="2"/>
      <c r="I127" s="2"/>
      <c r="J127" s="2"/>
      <c r="K127" s="2"/>
      <c r="L127" s="2"/>
      <c r="M127" s="2"/>
      <c r="R127" s="2">
        <f t="shared" si="12"/>
        <v>0.9518977192484535</v>
      </c>
      <c r="S127" s="2">
        <f t="shared" si="13"/>
        <v>0.04448890772008107</v>
      </c>
    </row>
    <row r="128" spans="1:19" ht="12.75">
      <c r="A128" s="1" t="s">
        <v>45</v>
      </c>
      <c r="B128" s="2">
        <v>0.0014774076097228918</v>
      </c>
      <c r="C128" s="2">
        <v>0.0004871907752240273</v>
      </c>
      <c r="D128" s="2">
        <v>0.0004869293045256062</v>
      </c>
      <c r="E128" s="2">
        <v>0.0014693219644655833</v>
      </c>
      <c r="F128" s="2">
        <v>0.000988687354328682</v>
      </c>
      <c r="G128" s="2">
        <v>0.000980293586603462</v>
      </c>
      <c r="H128" s="2"/>
      <c r="I128" s="2"/>
      <c r="J128" s="2"/>
      <c r="K128" s="2"/>
      <c r="L128" s="2"/>
      <c r="M128" s="2"/>
      <c r="R128" s="2">
        <f t="shared" si="12"/>
        <v>0.0009816384324783755</v>
      </c>
      <c r="S128" s="2">
        <f t="shared" si="13"/>
        <v>0.00044110982927860593</v>
      </c>
    </row>
    <row r="129" spans="1:19" ht="12.75">
      <c r="A129" s="1" t="s">
        <v>46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/>
      <c r="I129" s="2"/>
      <c r="J129" s="2"/>
      <c r="K129" s="2"/>
      <c r="L129" s="2"/>
      <c r="M129" s="2"/>
      <c r="R129" s="2">
        <f t="shared" si="12"/>
        <v>0</v>
      </c>
      <c r="S129" s="2">
        <f t="shared" si="13"/>
        <v>0</v>
      </c>
    </row>
    <row r="130" spans="1:19" ht="12.75">
      <c r="A130" s="1" t="s">
        <v>47</v>
      </c>
      <c r="B130" s="2">
        <v>0.05650400990418797</v>
      </c>
      <c r="C130" s="2">
        <v>0.0019013055614858832</v>
      </c>
      <c r="D130" s="2">
        <v>0.0022803421784477074</v>
      </c>
      <c r="E130" s="2">
        <v>0.0615466543457046</v>
      </c>
      <c r="F130" s="2">
        <v>0.08411400947793912</v>
      </c>
      <c r="G130" s="2">
        <v>0.040934812087686206</v>
      </c>
      <c r="H130" s="2"/>
      <c r="I130" s="2"/>
      <c r="J130" s="2"/>
      <c r="K130" s="2"/>
      <c r="L130" s="2"/>
      <c r="M130" s="2"/>
      <c r="R130" s="2">
        <f t="shared" si="12"/>
        <v>0.041213522259241915</v>
      </c>
      <c r="S130" s="2">
        <f t="shared" si="13"/>
        <v>0.0333136838212828</v>
      </c>
    </row>
    <row r="131" spans="1:19" ht="12.75">
      <c r="A131" s="1" t="s">
        <v>48</v>
      </c>
      <c r="B131" s="2">
        <v>0</v>
      </c>
      <c r="C131" s="2">
        <v>0</v>
      </c>
      <c r="D131" s="2">
        <v>0.0015811168206882628</v>
      </c>
      <c r="E131" s="2">
        <v>0.0013252948696563628</v>
      </c>
      <c r="F131" s="2">
        <v>0.0005350640540635368</v>
      </c>
      <c r="G131" s="2">
        <v>0.0007957821929107431</v>
      </c>
      <c r="H131" s="2"/>
      <c r="I131" s="2"/>
      <c r="J131" s="2"/>
      <c r="K131" s="2"/>
      <c r="L131" s="2"/>
      <c r="M131" s="2"/>
      <c r="R131" s="2">
        <f t="shared" si="12"/>
        <v>0.0007062096562198175</v>
      </c>
      <c r="S131" s="2">
        <f t="shared" si="13"/>
        <v>0.0006608339067385838</v>
      </c>
    </row>
    <row r="132" spans="1:19" ht="12.75">
      <c r="A132" s="1" t="s">
        <v>41</v>
      </c>
      <c r="B132" s="2">
        <v>0.001782308266655293</v>
      </c>
      <c r="C132" s="2">
        <v>0.00528961490630582</v>
      </c>
      <c r="D132" s="2">
        <v>0.005286776019827941</v>
      </c>
      <c r="E132" s="2">
        <v>0.004431384856844607</v>
      </c>
      <c r="F132" s="2">
        <v>0.005367276673832984</v>
      </c>
      <c r="G132" s="2">
        <v>0.004434757929161366</v>
      </c>
      <c r="H132" s="2"/>
      <c r="I132" s="2"/>
      <c r="J132" s="2"/>
      <c r="K132" s="2"/>
      <c r="L132" s="2"/>
      <c r="M132" s="2"/>
      <c r="R132" s="2">
        <f t="shared" si="12"/>
        <v>0.004432019775438002</v>
      </c>
      <c r="S132" s="2">
        <f t="shared" si="13"/>
        <v>0.0013683392921487096</v>
      </c>
    </row>
    <row r="133" spans="1:19" ht="12.75">
      <c r="A133" s="1" t="s">
        <v>49</v>
      </c>
      <c r="B133" s="2">
        <v>0</v>
      </c>
      <c r="C133" s="2">
        <v>0.01300747043192819</v>
      </c>
      <c r="D133" s="2">
        <v>0.011219600480028662</v>
      </c>
      <c r="E133" s="2">
        <v>0.001433034459473338</v>
      </c>
      <c r="F133" s="2">
        <v>0</v>
      </c>
      <c r="G133" s="2">
        <v>0.005198704044536727</v>
      </c>
      <c r="H133" s="2"/>
      <c r="I133" s="2"/>
      <c r="J133" s="2"/>
      <c r="K133" s="2"/>
      <c r="L133" s="2"/>
      <c r="M133" s="2"/>
      <c r="R133" s="2">
        <f t="shared" si="12"/>
        <v>0.005143134902661153</v>
      </c>
      <c r="S133" s="2">
        <f t="shared" si="13"/>
        <v>0.005752265878970443</v>
      </c>
    </row>
    <row r="134" spans="1:19" ht="12.75">
      <c r="A134" s="1" t="s">
        <v>88</v>
      </c>
      <c r="B134" s="2">
        <v>0.8332178381122147</v>
      </c>
      <c r="C134" s="2">
        <v>0.7593187205384341</v>
      </c>
      <c r="D134" s="2">
        <v>0.7716660114424229</v>
      </c>
      <c r="E134" s="2">
        <v>0.7872540232824119</v>
      </c>
      <c r="F134" s="2">
        <v>0.857578609144451</v>
      </c>
      <c r="G134" s="2">
        <v>0.8012759488967052</v>
      </c>
      <c r="H134" s="2"/>
      <c r="I134" s="2"/>
      <c r="J134" s="2"/>
      <c r="K134" s="2"/>
      <c r="L134" s="2"/>
      <c r="M134" s="2"/>
      <c r="R134" s="2">
        <f t="shared" si="12"/>
        <v>0.8017185252361066</v>
      </c>
      <c r="S134" s="2">
        <f t="shared" si="13"/>
        <v>0.037477647738937775</v>
      </c>
    </row>
    <row r="135" spans="1:19" ht="12.75">
      <c r="A135" s="1" t="s">
        <v>32</v>
      </c>
      <c r="B135" s="2">
        <f aca="true" t="shared" si="15" ref="B135:G135">SUM(B127:B134)</f>
        <v>1.8241699451086557</v>
      </c>
      <c r="C135" s="2">
        <f t="shared" si="15"/>
        <v>1.7880273148642893</v>
      </c>
      <c r="D135" s="2">
        <f t="shared" si="15"/>
        <v>1.7930398651658876</v>
      </c>
      <c r="E135" s="2">
        <f t="shared" si="15"/>
        <v>1.7813968757153966</v>
      </c>
      <c r="F135" s="2">
        <f t="shared" si="15"/>
        <v>1.8441652787165312</v>
      </c>
      <c r="G135" s="2">
        <f t="shared" si="15"/>
        <v>1.8057573374928366</v>
      </c>
      <c r="H135" s="2"/>
      <c r="I135" s="2"/>
      <c r="J135" s="2"/>
      <c r="K135" s="2"/>
      <c r="L135" s="2"/>
      <c r="M135" s="2"/>
      <c r="R135" s="2">
        <f t="shared" si="12"/>
        <v>1.8060927695105995</v>
      </c>
      <c r="S135" s="2">
        <f t="shared" si="13"/>
        <v>0.024012658675087537</v>
      </c>
    </row>
    <row r="136" spans="2:13" ht="12.75">
      <c r="B136" s="2"/>
      <c r="C136" s="2"/>
      <c r="D136" s="2"/>
      <c r="E136" s="2"/>
      <c r="F136" s="2"/>
      <c r="G136" s="2"/>
      <c r="H136" s="2"/>
      <c r="I136" s="2" t="s">
        <v>86</v>
      </c>
      <c r="J136" s="2"/>
      <c r="K136" s="2"/>
      <c r="L136" s="2"/>
      <c r="M136" s="2"/>
    </row>
    <row r="138" ht="18.75">
      <c r="M138" s="7" t="s">
        <v>95</v>
      </c>
    </row>
    <row r="139" ht="18.75">
      <c r="M139" s="7" t="s">
        <v>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rruff</cp:lastModifiedBy>
  <dcterms:created xsi:type="dcterms:W3CDTF">2007-03-29T00:32:03Z</dcterms:created>
  <dcterms:modified xsi:type="dcterms:W3CDTF">2010-10-27T19:46:25Z</dcterms:modified>
  <cp:category/>
  <cp:version/>
  <cp:contentType/>
  <cp:contentStatus/>
</cp:coreProperties>
</file>