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icroprobe\Data\5_21_13_SX100\Data\"/>
    </mc:Choice>
  </mc:AlternateContent>
  <bookViews>
    <workbookView xWindow="240" yWindow="735" windowWidth="18195" windowHeight="850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33" i="1" l="1"/>
  <c r="J29" i="1"/>
  <c r="J28" i="1"/>
  <c r="J27" i="1"/>
  <c r="G56" i="1"/>
  <c r="J31" i="1"/>
  <c r="J30" i="1"/>
  <c r="B53" i="1"/>
  <c r="B52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C33" i="1" l="1"/>
  <c r="D33" i="1" l="1"/>
  <c r="E33" i="1" s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C20" i="1"/>
  <c r="C19" i="1"/>
  <c r="AB21" i="1" l="1"/>
  <c r="X21" i="1"/>
  <c r="T21" i="1"/>
  <c r="P21" i="1"/>
  <c r="L21" i="1"/>
  <c r="H21" i="1"/>
  <c r="D21" i="1"/>
  <c r="AA21" i="1"/>
  <c r="W21" i="1"/>
  <c r="S21" i="1"/>
  <c r="O21" i="1"/>
  <c r="K21" i="1"/>
  <c r="G21" i="1"/>
  <c r="C21" i="1"/>
  <c r="Z21" i="1"/>
  <c r="V21" i="1"/>
  <c r="R21" i="1"/>
  <c r="N21" i="1"/>
  <c r="J21" i="1"/>
  <c r="F21" i="1"/>
  <c r="Y21" i="1"/>
  <c r="U21" i="1"/>
  <c r="Q21" i="1"/>
  <c r="M21" i="1"/>
  <c r="I21" i="1"/>
  <c r="E21" i="1"/>
  <c r="C44" i="1"/>
  <c r="D44" i="1" s="1"/>
  <c r="E44" i="1" s="1"/>
  <c r="C43" i="1"/>
  <c r="D43" i="1" l="1"/>
  <c r="E43" i="1" s="1"/>
  <c r="C42" i="1"/>
  <c r="D42" i="1" s="1"/>
  <c r="E42" i="1" s="1"/>
  <c r="C41" i="1"/>
  <c r="D41" i="1" s="1"/>
  <c r="E41" i="1" s="1"/>
  <c r="C40" i="1"/>
  <c r="D40" i="1" s="1"/>
  <c r="E40" i="1" s="1"/>
  <c r="B56" i="1" l="1"/>
  <c r="B55" i="1"/>
  <c r="B57" i="1" s="1"/>
  <c r="D54" i="1"/>
  <c r="E54" i="1" s="1"/>
  <c r="D53" i="1"/>
  <c r="E53" i="1" s="1"/>
  <c r="D52" i="1"/>
  <c r="E52" i="1" s="1"/>
  <c r="E51" i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E56" i="1" l="1"/>
  <c r="E55" i="1" l="1"/>
  <c r="E57" i="1" s="1"/>
  <c r="D64" i="1" s="1"/>
  <c r="F33" i="1" l="1"/>
  <c r="G33" i="1" s="1"/>
  <c r="F34" i="1"/>
  <c r="G34" i="1" s="1"/>
  <c r="F27" i="1"/>
  <c r="G27" i="1" s="1"/>
  <c r="F30" i="1"/>
  <c r="G30" i="1" s="1"/>
  <c r="F32" i="1"/>
  <c r="G32" i="1" s="1"/>
  <c r="F36" i="1"/>
  <c r="G36" i="1" s="1"/>
  <c r="F41" i="1"/>
  <c r="G41" i="1" s="1"/>
  <c r="F44" i="1"/>
  <c r="G44" i="1" s="1"/>
  <c r="F46" i="1"/>
  <c r="G46" i="1" s="1"/>
  <c r="F28" i="1"/>
  <c r="G28" i="1" s="1"/>
  <c r="F37" i="1"/>
  <c r="G37" i="1" s="1"/>
  <c r="F39" i="1"/>
  <c r="G39" i="1" s="1"/>
  <c r="F42" i="1"/>
  <c r="G42" i="1" s="1"/>
  <c r="F29" i="1"/>
  <c r="G29" i="1" s="1"/>
  <c r="F31" i="1"/>
  <c r="G31" i="1" s="1"/>
  <c r="F38" i="1"/>
  <c r="G38" i="1" s="1"/>
  <c r="F26" i="1"/>
  <c r="G26" i="1" s="1"/>
  <c r="F35" i="1"/>
  <c r="G35" i="1" s="1"/>
  <c r="F40" i="1"/>
  <c r="G40" i="1" s="1"/>
  <c r="F43" i="1"/>
  <c r="G43" i="1" s="1"/>
  <c r="F45" i="1"/>
  <c r="G45" i="1" s="1"/>
  <c r="F49" i="1"/>
  <c r="G49" i="1" s="1"/>
  <c r="F52" i="1"/>
  <c r="G52" i="1" s="1"/>
  <c r="F54" i="1"/>
  <c r="G54" i="1" s="1"/>
  <c r="F50" i="1"/>
  <c r="G50" i="1" s="1"/>
  <c r="F53" i="1"/>
  <c r="G53" i="1" s="1"/>
  <c r="F47" i="1"/>
  <c r="G47" i="1" s="1"/>
  <c r="F48" i="1"/>
  <c r="G48" i="1" s="1"/>
</calcChain>
</file>

<file path=xl/sharedStrings.xml><?xml version="1.0" encoding="utf-8"?>
<sst xmlns="http://schemas.openxmlformats.org/spreadsheetml/2006/main" count="226" uniqueCount="79">
  <si>
    <t>Fit Calulator with Cl and F</t>
  </si>
  <si>
    <t>Oxide</t>
  </si>
  <si>
    <t>Wt % Oxide</t>
  </si>
  <si>
    <t>Oxide MW</t>
  </si>
  <si>
    <t>Mol #</t>
  </si>
  <si>
    <t>Atom Prop.</t>
  </si>
  <si>
    <t>Anion Prop.</t>
  </si>
  <si>
    <t># Ions/formula</t>
  </si>
  <si>
    <t>MnO</t>
  </si>
  <si>
    <t>ZnO</t>
  </si>
  <si>
    <t>PbO</t>
  </si>
  <si>
    <t>MgO</t>
  </si>
  <si>
    <t>CaO</t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</si>
  <si>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O+</t>
    </r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</si>
  <si>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O-</t>
    </r>
  </si>
  <si>
    <t>Cl</t>
  </si>
  <si>
    <t>F</t>
  </si>
  <si>
    <t>Total:</t>
  </si>
  <si>
    <t>- O = F, Cl</t>
  </si>
  <si>
    <t>Enter Oxygens in formula:</t>
  </si>
  <si>
    <t>Oxygen Factor Calculation:</t>
  </si>
  <si>
    <t>F=</t>
  </si>
  <si>
    <t>F is factor for anion proportion calculation</t>
  </si>
  <si>
    <t>Note 1: O = F, Cl is calc as (Fx15.9994/2x18.9984) + (Clx15.9994/2x35.453)</t>
  </si>
  <si>
    <t>Stan Evans - 8 August 2008</t>
  </si>
  <si>
    <t>R110047.</t>
  </si>
  <si>
    <t>Point#</t>
  </si>
  <si>
    <t>Comment</t>
  </si>
  <si>
    <t>Total</t>
  </si>
  <si>
    <t>Y2O3</t>
  </si>
  <si>
    <t>Al2O3</t>
  </si>
  <si>
    <t>ThO2</t>
  </si>
  <si>
    <t>UO2</t>
  </si>
  <si>
    <t>ZrO2</t>
  </si>
  <si>
    <t>Pr2O3</t>
  </si>
  <si>
    <t>Sc2O3</t>
  </si>
  <si>
    <t>TiO2</t>
  </si>
  <si>
    <t>Fe2O3</t>
  </si>
  <si>
    <t>La2O3</t>
  </si>
  <si>
    <t>Ce2O3</t>
  </si>
  <si>
    <t>Cr2O3</t>
  </si>
  <si>
    <t>Nd2O3</t>
  </si>
  <si>
    <t>Yb2O3</t>
  </si>
  <si>
    <t>Lu2O3</t>
  </si>
  <si>
    <t>Gd2O3</t>
  </si>
  <si>
    <t>Er2O3</t>
  </si>
  <si>
    <t>Ho2O3</t>
  </si>
  <si>
    <t>Nb2O3</t>
  </si>
  <si>
    <t>Dy2O3</t>
  </si>
  <si>
    <t>average</t>
  </si>
  <si>
    <t>std dev</t>
  </si>
  <si>
    <r>
      <t>Y</t>
    </r>
    <r>
      <rPr>
        <b/>
        <vertAlign val="subscript"/>
        <sz val="10"/>
        <rFont val="Arial"/>
        <family val="2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0"/>
        <rFont val="Arial"/>
        <family val="2"/>
      </rPr>
      <t>3</t>
    </r>
  </si>
  <si>
    <r>
      <t>Al</t>
    </r>
    <r>
      <rPr>
        <b/>
        <vertAlign val="subscript"/>
        <sz val="10"/>
        <rFont val="Arial"/>
        <family val="2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0"/>
        <rFont val="Arial"/>
        <family val="2"/>
      </rPr>
      <t>3</t>
    </r>
  </si>
  <si>
    <r>
      <t>ThO</t>
    </r>
    <r>
      <rPr>
        <b/>
        <vertAlign val="subscript"/>
        <sz val="10"/>
        <rFont val="Arial"/>
        <family val="2"/>
      </rPr>
      <t>2</t>
    </r>
  </si>
  <si>
    <r>
      <t>UO</t>
    </r>
    <r>
      <rPr>
        <b/>
        <vertAlign val="subscript"/>
        <sz val="10"/>
        <rFont val="Arial"/>
        <family val="2"/>
      </rPr>
      <t>2</t>
    </r>
  </si>
  <si>
    <r>
      <t>ZrO</t>
    </r>
    <r>
      <rPr>
        <b/>
        <vertAlign val="subscript"/>
        <sz val="10"/>
        <rFont val="Arial"/>
        <family val="2"/>
      </rPr>
      <t>2</t>
    </r>
  </si>
  <si>
    <r>
      <t>Pr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</si>
  <si>
    <r>
      <t>Sc</t>
    </r>
    <r>
      <rPr>
        <b/>
        <vertAlign val="subscript"/>
        <sz val="10"/>
        <rFont val="Arial"/>
        <family val="2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0"/>
        <rFont val="Arial"/>
        <family val="2"/>
      </rPr>
      <t>3</t>
    </r>
  </si>
  <si>
    <r>
      <t>TiO</t>
    </r>
    <r>
      <rPr>
        <b/>
        <vertAlign val="subscript"/>
        <sz val="10"/>
        <rFont val="Arial"/>
        <family val="2"/>
      </rPr>
      <t>2</t>
    </r>
  </si>
  <si>
    <r>
      <t>Fe</t>
    </r>
    <r>
      <rPr>
        <b/>
        <vertAlign val="subscript"/>
        <sz val="10"/>
        <rFont val="Arial"/>
        <family val="2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0"/>
        <rFont val="Arial"/>
        <family val="2"/>
      </rPr>
      <t>3</t>
    </r>
  </si>
  <si>
    <r>
      <t>La</t>
    </r>
    <r>
      <rPr>
        <b/>
        <vertAlign val="subscript"/>
        <sz val="10"/>
        <rFont val="Arial"/>
        <family val="2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0"/>
        <rFont val="Arial"/>
        <family val="2"/>
      </rPr>
      <t>3</t>
    </r>
  </si>
  <si>
    <r>
      <t>Ce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</si>
  <si>
    <r>
      <t>Cr</t>
    </r>
    <r>
      <rPr>
        <b/>
        <vertAlign val="subscript"/>
        <sz val="10"/>
        <rFont val="Arial"/>
        <family val="2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0"/>
        <rFont val="Arial"/>
        <family val="2"/>
      </rPr>
      <t>3</t>
    </r>
  </si>
  <si>
    <r>
      <t>Nd</t>
    </r>
    <r>
      <rPr>
        <b/>
        <vertAlign val="subscript"/>
        <sz val="10"/>
        <rFont val="Arial"/>
        <family val="2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0"/>
        <rFont val="Arial"/>
        <family val="2"/>
      </rPr>
      <t>3</t>
    </r>
  </si>
  <si>
    <r>
      <t>Yb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</si>
  <si>
    <r>
      <t>Lu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</si>
  <si>
    <r>
      <t>Gd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</si>
  <si>
    <r>
      <t>Er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</si>
  <si>
    <r>
      <t>Ho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</si>
  <si>
    <r>
      <t>Dy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</si>
  <si>
    <r>
      <t>Nb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5</t>
    </r>
  </si>
  <si>
    <r>
      <t>La(Y,U)Fe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(Ti,Fe,Cr,V)</t>
    </r>
    <r>
      <rPr>
        <vertAlign val="subscript"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(O,OH,F)</t>
    </r>
    <r>
      <rPr>
        <vertAlign val="subscript"/>
        <sz val="11"/>
        <color theme="1"/>
        <rFont val="Calibri"/>
        <family val="2"/>
        <scheme val="minor"/>
      </rPr>
      <t>38</t>
    </r>
  </si>
  <si>
    <t>Sample Description: Davidite</t>
  </si>
  <si>
    <t xml:space="preserve"> = La (LREE + Ca)</t>
  </si>
  <si>
    <t xml:space="preserve"> = Y,U (HREE + Sc + Th)</t>
  </si>
  <si>
    <t xml:space="preserve"> = Ti,Fe,Cr (Al + Mn + Zn + Pb + Mg + Nb)</t>
  </si>
  <si>
    <t xml:space="preserve"> = Cl</t>
  </si>
  <si>
    <t xml:space="preserve"> = OH</t>
  </si>
  <si>
    <r>
      <t>(La</t>
    </r>
    <r>
      <rPr>
        <vertAlign val="subscript"/>
        <sz val="12"/>
        <color rgb="FF000000"/>
        <rFont val="Calibri"/>
        <family val="2"/>
        <scheme val="minor"/>
      </rPr>
      <t>0.45</t>
    </r>
    <r>
      <rPr>
        <sz val="12"/>
        <color rgb="FF000000"/>
        <rFont val="Calibri"/>
        <family val="2"/>
        <scheme val="minor"/>
      </rPr>
      <t>Ce</t>
    </r>
    <r>
      <rPr>
        <vertAlign val="subscript"/>
        <sz val="12"/>
        <color rgb="FF000000"/>
        <rFont val="Calibri"/>
        <family val="2"/>
        <scheme val="minor"/>
      </rPr>
      <t>0.39</t>
    </r>
    <r>
      <rPr>
        <sz val="12"/>
        <color rgb="FF000000"/>
        <rFont val="Calibri"/>
        <family val="2"/>
        <scheme val="minor"/>
      </rPr>
      <t>Gd</t>
    </r>
    <r>
      <rPr>
        <vertAlign val="subscript"/>
        <sz val="12"/>
        <color rgb="FF000000"/>
        <rFont val="Calibri"/>
        <family val="2"/>
        <scheme val="minor"/>
      </rPr>
      <t>0.05</t>
    </r>
    <r>
      <rPr>
        <sz val="12"/>
        <color rgb="FF000000"/>
        <rFont val="Calibri"/>
        <family val="2"/>
        <scheme val="minor"/>
      </rPr>
      <t>Nd</t>
    </r>
    <r>
      <rPr>
        <vertAlign val="subscript"/>
        <sz val="12"/>
        <color rgb="FF000000"/>
        <rFont val="Calibri"/>
        <family val="2"/>
        <scheme val="minor"/>
      </rPr>
      <t>0.02</t>
    </r>
    <r>
      <rPr>
        <sz val="12"/>
        <color rgb="FF000000"/>
        <rFont val="Calibri"/>
        <family val="2"/>
        <scheme val="minor"/>
      </rPr>
      <t>Pr</t>
    </r>
    <r>
      <rPr>
        <vertAlign val="subscript"/>
        <sz val="12"/>
        <color rgb="FF000000"/>
        <rFont val="Calibri"/>
        <family val="2"/>
        <scheme val="minor"/>
      </rPr>
      <t>0.01</t>
    </r>
    <r>
      <rPr>
        <sz val="12"/>
        <color rgb="FF000000"/>
        <rFont val="Calibri"/>
        <family val="2"/>
        <scheme val="minor"/>
      </rPr>
      <t>Ca</t>
    </r>
    <r>
      <rPr>
        <vertAlign val="subscript"/>
        <sz val="12"/>
        <color rgb="FF000000"/>
        <rFont val="Calibri"/>
        <family val="2"/>
        <scheme val="minor"/>
      </rPr>
      <t>0.05</t>
    </r>
    <r>
      <rPr>
        <sz val="12"/>
        <color rgb="FF000000"/>
        <rFont val="Calibri"/>
        <family val="2"/>
        <scheme val="minor"/>
      </rPr>
      <t>)</t>
    </r>
    <r>
      <rPr>
        <vertAlign val="subscript"/>
        <sz val="12"/>
        <color rgb="FF000000"/>
        <rFont val="Calibri"/>
        <family val="2"/>
        <scheme val="minor"/>
      </rPr>
      <t>∑=0.98</t>
    </r>
    <r>
      <rPr>
        <sz val="12"/>
        <color rgb="FF000000"/>
        <rFont val="Calibri"/>
        <family val="2"/>
        <scheme val="minor"/>
      </rPr>
      <t>(Y</t>
    </r>
    <r>
      <rPr>
        <vertAlign val="subscript"/>
        <sz val="12"/>
        <color rgb="FF000000"/>
        <rFont val="Calibri"/>
        <family val="2"/>
        <scheme val="minor"/>
      </rPr>
      <t>0.37</t>
    </r>
    <r>
      <rPr>
        <sz val="12"/>
        <color rgb="FF000000"/>
        <rFont val="Calibri"/>
        <family val="2"/>
        <scheme val="minor"/>
      </rPr>
      <t>Yb</t>
    </r>
    <r>
      <rPr>
        <vertAlign val="subscript"/>
        <sz val="12"/>
        <color rgb="FF000000"/>
        <rFont val="Calibri"/>
        <family val="2"/>
        <scheme val="minor"/>
      </rPr>
      <t>0.04</t>
    </r>
    <r>
      <rPr>
        <sz val="12"/>
        <color rgb="FF000000"/>
        <rFont val="Calibri"/>
        <family val="2"/>
        <scheme val="minor"/>
      </rPr>
      <t>Er</t>
    </r>
    <r>
      <rPr>
        <vertAlign val="subscript"/>
        <sz val="12"/>
        <color rgb="FF000000"/>
        <rFont val="Calibri"/>
        <family val="2"/>
        <scheme val="minor"/>
      </rPr>
      <t>0.04</t>
    </r>
    <r>
      <rPr>
        <sz val="12"/>
        <color rgb="FF000000"/>
        <rFont val="Calibri"/>
        <family val="2"/>
        <scheme val="minor"/>
      </rPr>
      <t>Dy</t>
    </r>
    <r>
      <rPr>
        <vertAlign val="subscript"/>
        <sz val="12"/>
        <color rgb="FF000000"/>
        <rFont val="Calibri"/>
        <family val="2"/>
        <scheme val="minor"/>
      </rPr>
      <t>0.03</t>
    </r>
    <r>
      <rPr>
        <sz val="12"/>
        <color rgb="FF000000"/>
        <rFont val="Calibri"/>
        <family val="2"/>
        <scheme val="minor"/>
      </rPr>
      <t>Ho</t>
    </r>
    <r>
      <rPr>
        <vertAlign val="subscript"/>
        <sz val="12"/>
        <color rgb="FF000000"/>
        <rFont val="Calibri"/>
        <family val="2"/>
        <scheme val="minor"/>
      </rPr>
      <t>0.01</t>
    </r>
    <r>
      <rPr>
        <sz val="12"/>
        <color rgb="FF000000"/>
        <rFont val="Calibri"/>
        <family val="2"/>
        <scheme val="minor"/>
      </rPr>
      <t>Lu</t>
    </r>
    <r>
      <rPr>
        <vertAlign val="subscript"/>
        <sz val="12"/>
        <color rgb="FF000000"/>
        <rFont val="Calibri"/>
        <family val="2"/>
        <scheme val="minor"/>
      </rPr>
      <t>0.01</t>
    </r>
    <r>
      <rPr>
        <sz val="12"/>
        <color rgb="FF000000"/>
        <rFont val="Calibri"/>
        <family val="2"/>
        <scheme val="minor"/>
      </rPr>
      <t>U</t>
    </r>
    <r>
      <rPr>
        <vertAlign val="subscript"/>
        <sz val="12"/>
        <color rgb="FF000000"/>
        <rFont val="Calibri"/>
        <family val="2"/>
        <scheme val="minor"/>
      </rPr>
      <t>0.17</t>
    </r>
    <r>
      <rPr>
        <sz val="12"/>
        <color rgb="FF000000"/>
        <rFont val="Calibri"/>
        <family val="2"/>
        <scheme val="minor"/>
      </rPr>
      <t>Sc</t>
    </r>
    <r>
      <rPr>
        <vertAlign val="subscript"/>
        <sz val="12"/>
        <color rgb="FF000000"/>
        <rFont val="Calibri"/>
        <family val="2"/>
        <scheme val="minor"/>
      </rPr>
      <t>0.09</t>
    </r>
    <r>
      <rPr>
        <sz val="12"/>
        <color rgb="FF000000"/>
        <rFont val="Calibri"/>
        <family val="2"/>
        <scheme val="minor"/>
      </rPr>
      <t>Th</t>
    </r>
    <r>
      <rPr>
        <vertAlign val="subscript"/>
        <sz val="12"/>
        <color rgb="FF000000"/>
        <rFont val="Calibri"/>
        <family val="2"/>
        <scheme val="minor"/>
      </rPr>
      <t>0.02</t>
    </r>
    <r>
      <rPr>
        <sz val="12"/>
        <color rgb="FF000000"/>
        <rFont val="Calibri"/>
        <family val="2"/>
        <scheme val="minor"/>
      </rPr>
      <t>)</t>
    </r>
    <r>
      <rPr>
        <vertAlign val="subscript"/>
        <sz val="12"/>
        <color rgb="FF000000"/>
        <rFont val="Calibri"/>
        <family val="2"/>
        <scheme val="minor"/>
      </rPr>
      <t>∑=0.78</t>
    </r>
    <r>
      <rPr>
        <sz val="12"/>
        <color rgb="FF000000"/>
        <rFont val="Calibri"/>
        <family val="2"/>
        <scheme val="minor"/>
      </rPr>
      <t>Fe</t>
    </r>
    <r>
      <rPr>
        <vertAlign val="sub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(Ti</t>
    </r>
    <r>
      <rPr>
        <vertAlign val="subscript"/>
        <sz val="12"/>
        <color rgb="FF000000"/>
        <rFont val="Calibri"/>
        <family val="2"/>
        <scheme val="minor"/>
      </rPr>
      <t>11.62</t>
    </r>
    <r>
      <rPr>
        <sz val="12"/>
        <color rgb="FF000000"/>
        <rFont val="Calibri"/>
        <family val="2"/>
        <scheme val="minor"/>
      </rPr>
      <t>Fe</t>
    </r>
    <r>
      <rPr>
        <vertAlign val="subscript"/>
        <sz val="12"/>
        <color rgb="FF000000"/>
        <rFont val="Calibri"/>
        <family val="2"/>
        <scheme val="minor"/>
      </rPr>
      <t>5.00</t>
    </r>
    <r>
      <rPr>
        <sz val="12"/>
        <color rgb="FF000000"/>
        <rFont val="Calibri"/>
        <family val="2"/>
        <scheme val="minor"/>
      </rPr>
      <t>Cr</t>
    </r>
    <r>
      <rPr>
        <vertAlign val="subscript"/>
        <sz val="12"/>
        <color rgb="FF000000"/>
        <rFont val="Calibri"/>
        <family val="2"/>
        <scheme val="minor"/>
      </rPr>
      <t>0.20</t>
    </r>
    <r>
      <rPr>
        <sz val="12"/>
        <color rgb="FF000000"/>
        <rFont val="Calibri"/>
        <family val="2"/>
        <scheme val="minor"/>
      </rPr>
      <t>A</t>
    </r>
    <r>
      <rPr>
        <vertAlign val="subscript"/>
        <sz val="12"/>
        <color rgb="FF000000"/>
        <rFont val="Calibri"/>
        <family val="2"/>
        <scheme val="minor"/>
      </rPr>
      <t>l0.20</t>
    </r>
    <r>
      <rPr>
        <sz val="12"/>
        <color rgb="FF000000"/>
        <rFont val="Calibri"/>
        <family val="2"/>
        <scheme val="minor"/>
      </rPr>
      <t>Mn</t>
    </r>
    <r>
      <rPr>
        <vertAlign val="subscript"/>
        <sz val="12"/>
        <color rgb="FF000000"/>
        <rFont val="Calibri"/>
        <family val="2"/>
        <scheme val="minor"/>
      </rPr>
      <t>0.12</t>
    </r>
    <r>
      <rPr>
        <sz val="12"/>
        <color rgb="FF000000"/>
        <rFont val="Calibri"/>
        <family val="2"/>
        <scheme val="minor"/>
      </rPr>
      <t>Pb</t>
    </r>
    <r>
      <rPr>
        <vertAlign val="subscript"/>
        <sz val="12"/>
        <color rgb="FF000000"/>
        <rFont val="Calibri"/>
        <family val="2"/>
        <scheme val="minor"/>
      </rPr>
      <t>0.05</t>
    </r>
    <r>
      <rPr>
        <sz val="12"/>
        <color rgb="FF000000"/>
        <rFont val="Calibri"/>
        <family val="2"/>
        <scheme val="minor"/>
      </rPr>
      <t>Nb</t>
    </r>
    <r>
      <rPr>
        <vertAlign val="subscript"/>
        <sz val="12"/>
        <color rgb="FF000000"/>
        <rFont val="Calibri"/>
        <family val="2"/>
        <scheme val="minor"/>
      </rPr>
      <t>0.05</t>
    </r>
    <r>
      <rPr>
        <sz val="12"/>
        <color rgb="FF000000"/>
        <rFont val="Calibri"/>
        <family val="2"/>
        <scheme val="minor"/>
      </rPr>
      <t>Zr</t>
    </r>
    <r>
      <rPr>
        <vertAlign val="subscript"/>
        <sz val="12"/>
        <color rgb="FF000000"/>
        <rFont val="Calibri"/>
        <family val="2"/>
        <scheme val="minor"/>
      </rPr>
      <t>0.05</t>
    </r>
    <r>
      <rPr>
        <sz val="12"/>
        <color rgb="FF000000"/>
        <rFont val="Calibri"/>
        <family val="2"/>
        <scheme val="minor"/>
      </rPr>
      <t>Zn</t>
    </r>
    <r>
      <rPr>
        <vertAlign val="subscript"/>
        <sz val="12"/>
        <color rgb="FF000000"/>
        <rFont val="Calibri"/>
        <family val="2"/>
        <scheme val="minor"/>
      </rPr>
      <t>0.02</t>
    </r>
    <r>
      <rPr>
        <sz val="12"/>
        <color rgb="FF000000"/>
        <rFont val="Calibri"/>
        <family val="2"/>
        <scheme val="minor"/>
      </rPr>
      <t>Mg</t>
    </r>
    <r>
      <rPr>
        <vertAlign val="subscript"/>
        <sz val="12"/>
        <color rgb="FF000000"/>
        <rFont val="Calibri"/>
        <family val="2"/>
        <scheme val="minor"/>
      </rPr>
      <t>0.01</t>
    </r>
    <r>
      <rPr>
        <sz val="12"/>
        <color rgb="FF000000"/>
        <rFont val="Calibri"/>
        <family val="2"/>
        <scheme val="minor"/>
      </rPr>
      <t>)</t>
    </r>
    <r>
      <rPr>
        <vertAlign val="subscript"/>
        <sz val="12"/>
        <color rgb="FF000000"/>
        <rFont val="Calibri"/>
        <family val="2"/>
        <scheme val="minor"/>
      </rPr>
      <t>∑=17.31</t>
    </r>
    <r>
      <rPr>
        <sz val="12"/>
        <color rgb="FF000000"/>
        <rFont val="Calibri"/>
        <family val="2"/>
        <scheme val="minor"/>
      </rPr>
      <t>(O</t>
    </r>
    <r>
      <rPr>
        <vertAlign val="subscript"/>
        <sz val="12"/>
        <color rgb="FF000000"/>
        <rFont val="Calibri"/>
        <family val="2"/>
        <scheme val="minor"/>
      </rPr>
      <t>36.92</t>
    </r>
    <r>
      <rPr>
        <sz val="12"/>
        <color rgb="FF000000"/>
        <rFont val="Calibri"/>
        <family val="2"/>
        <scheme val="minor"/>
      </rPr>
      <t>OH</t>
    </r>
    <r>
      <rPr>
        <vertAlign val="subscript"/>
        <sz val="12"/>
        <color rgb="FF000000"/>
        <rFont val="Calibri"/>
        <family val="2"/>
        <scheme val="minor"/>
      </rPr>
      <t>1.02</t>
    </r>
    <r>
      <rPr>
        <sz val="12"/>
        <color rgb="FF000000"/>
        <rFont val="Calibri"/>
        <family val="2"/>
        <scheme val="minor"/>
      </rPr>
      <t>Cl</t>
    </r>
    <r>
      <rPr>
        <vertAlign val="subscript"/>
        <sz val="12"/>
        <color rgb="FF000000"/>
        <rFont val="Calibri"/>
        <family val="2"/>
        <scheme val="minor"/>
      </rPr>
      <t>0.06</t>
    </r>
    <r>
      <rPr>
        <sz val="12"/>
        <color rgb="FF000000"/>
        <rFont val="Calibri"/>
        <family val="2"/>
        <scheme val="minor"/>
      </rPr>
      <t>)</t>
    </r>
    <r>
      <rPr>
        <vertAlign val="subscript"/>
        <sz val="12"/>
        <color rgb="FF000000"/>
        <rFont val="Calibri"/>
        <family val="2"/>
        <scheme val="minor"/>
      </rPr>
      <t>∑=38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</si>
</sst>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b/>
      <sz val="11"/>
      <color theme="1"/>
      <name val="Calibri"/>
      <family val="2"/>
      <scheme val="minor"/>
    </font>
    <font>
      <b/>
      <vertAlign val="subscript"/>
      <sz val="10"/>
      <name val="Arial"/>
      <family val="2"/>
    </font>
    <font>
      <vertAlign val="subscript"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bscript"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0" borderId="0" xfId="0" applyFont="1"/>
    <xf numFmtId="0" fontId="2" fillId="3" borderId="0" xfId="0" applyFont="1" applyFill="1"/>
    <xf numFmtId="0" fontId="0" fillId="3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0" fillId="0" borderId="3" xfId="0" applyNumberFormat="1" applyBorder="1"/>
    <xf numFmtId="164" fontId="0" fillId="0" borderId="3" xfId="0" applyNumberFormat="1" applyBorder="1"/>
    <xf numFmtId="0" fontId="2" fillId="0" borderId="3" xfId="0" applyFont="1" applyBorder="1"/>
    <xf numFmtId="2" fontId="0" fillId="0" borderId="3" xfId="0" applyNumberFormat="1" applyFill="1" applyBorder="1"/>
    <xf numFmtId="0" fontId="0" fillId="0" borderId="4" xfId="0" applyFill="1" applyBorder="1"/>
    <xf numFmtId="0" fontId="2" fillId="0" borderId="0" xfId="0" applyFont="1"/>
    <xf numFmtId="0" fontId="0" fillId="0" borderId="4" xfId="0" quotePrefix="1" applyFill="1" applyBorder="1"/>
    <xf numFmtId="2" fontId="0" fillId="0" borderId="0" xfId="0" applyNumberFormat="1"/>
    <xf numFmtId="0" fontId="0" fillId="4" borderId="0" xfId="0" applyFill="1" applyAlignment="1"/>
    <xf numFmtId="0" fontId="0" fillId="4" borderId="0" xfId="0" applyFill="1"/>
    <xf numFmtId="0" fontId="0" fillId="4" borderId="0" xfId="0" applyFill="1" applyAlignment="1">
      <alignment horizontal="left"/>
    </xf>
    <xf numFmtId="0" fontId="0" fillId="5" borderId="0" xfId="0" applyFill="1"/>
    <xf numFmtId="0" fontId="0" fillId="5" borderId="0" xfId="0" applyFill="1" applyAlignment="1">
      <alignment horizontal="right"/>
    </xf>
    <xf numFmtId="0" fontId="0" fillId="6" borderId="0" xfId="0" applyFill="1"/>
    <xf numFmtId="0" fontId="1" fillId="0" borderId="3" xfId="0" applyFont="1" applyBorder="1"/>
    <xf numFmtId="0" fontId="4" fillId="0" borderId="3" xfId="0" applyFont="1" applyBorder="1"/>
    <xf numFmtId="0" fontId="4" fillId="0" borderId="0" xfId="0" applyFont="1"/>
    <xf numFmtId="164" fontId="0" fillId="0" borderId="0" xfId="0" applyNumberFormat="1"/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abSelected="1" topLeftCell="A25" zoomScale="85" zoomScaleNormal="85" workbookViewId="0">
      <selection activeCell="J35" sqref="J35"/>
    </sheetView>
  </sheetViews>
  <sheetFormatPr defaultRowHeight="15" x14ac:dyDescent="0.25"/>
  <cols>
    <col min="1" max="1" width="10.28515625" customWidth="1"/>
    <col min="2" max="2" width="12.85546875" customWidth="1"/>
    <col min="3" max="3" width="11.42578125" customWidth="1"/>
    <col min="5" max="5" width="11.42578125" customWidth="1"/>
    <col min="6" max="6" width="11.28515625" customWidth="1"/>
    <col min="7" max="7" width="13" customWidth="1"/>
    <col min="257" max="257" width="10.28515625" customWidth="1"/>
    <col min="258" max="258" width="12.85546875" customWidth="1"/>
    <col min="259" max="259" width="11.42578125" customWidth="1"/>
    <col min="261" max="261" width="11.42578125" customWidth="1"/>
    <col min="262" max="262" width="10.7109375" customWidth="1"/>
    <col min="263" max="263" width="13" customWidth="1"/>
    <col min="513" max="513" width="10.28515625" customWidth="1"/>
    <col min="514" max="514" width="12.85546875" customWidth="1"/>
    <col min="515" max="515" width="11.42578125" customWidth="1"/>
    <col min="517" max="517" width="11.42578125" customWidth="1"/>
    <col min="518" max="518" width="10.7109375" customWidth="1"/>
    <col min="519" max="519" width="13" customWidth="1"/>
    <col min="769" max="769" width="10.28515625" customWidth="1"/>
    <col min="770" max="770" width="12.85546875" customWidth="1"/>
    <col min="771" max="771" width="11.42578125" customWidth="1"/>
    <col min="773" max="773" width="11.42578125" customWidth="1"/>
    <col min="774" max="774" width="10.7109375" customWidth="1"/>
    <col min="775" max="775" width="13" customWidth="1"/>
    <col min="1025" max="1025" width="10.28515625" customWidth="1"/>
    <col min="1026" max="1026" width="12.85546875" customWidth="1"/>
    <col min="1027" max="1027" width="11.42578125" customWidth="1"/>
    <col min="1029" max="1029" width="11.42578125" customWidth="1"/>
    <col min="1030" max="1030" width="10.7109375" customWidth="1"/>
    <col min="1031" max="1031" width="13" customWidth="1"/>
    <col min="1281" max="1281" width="10.28515625" customWidth="1"/>
    <col min="1282" max="1282" width="12.85546875" customWidth="1"/>
    <col min="1283" max="1283" width="11.42578125" customWidth="1"/>
    <col min="1285" max="1285" width="11.42578125" customWidth="1"/>
    <col min="1286" max="1286" width="10.7109375" customWidth="1"/>
    <col min="1287" max="1287" width="13" customWidth="1"/>
    <col min="1537" max="1537" width="10.28515625" customWidth="1"/>
    <col min="1538" max="1538" width="12.85546875" customWidth="1"/>
    <col min="1539" max="1539" width="11.42578125" customWidth="1"/>
    <col min="1541" max="1541" width="11.42578125" customWidth="1"/>
    <col min="1542" max="1542" width="10.7109375" customWidth="1"/>
    <col min="1543" max="1543" width="13" customWidth="1"/>
    <col min="1793" max="1793" width="10.28515625" customWidth="1"/>
    <col min="1794" max="1794" width="12.85546875" customWidth="1"/>
    <col min="1795" max="1795" width="11.42578125" customWidth="1"/>
    <col min="1797" max="1797" width="11.42578125" customWidth="1"/>
    <col min="1798" max="1798" width="10.7109375" customWidth="1"/>
    <col min="1799" max="1799" width="13" customWidth="1"/>
    <col min="2049" max="2049" width="10.28515625" customWidth="1"/>
    <col min="2050" max="2050" width="12.85546875" customWidth="1"/>
    <col min="2051" max="2051" width="11.42578125" customWidth="1"/>
    <col min="2053" max="2053" width="11.42578125" customWidth="1"/>
    <col min="2054" max="2054" width="10.7109375" customWidth="1"/>
    <col min="2055" max="2055" width="13" customWidth="1"/>
    <col min="2305" max="2305" width="10.28515625" customWidth="1"/>
    <col min="2306" max="2306" width="12.85546875" customWidth="1"/>
    <col min="2307" max="2307" width="11.42578125" customWidth="1"/>
    <col min="2309" max="2309" width="11.42578125" customWidth="1"/>
    <col min="2310" max="2310" width="10.7109375" customWidth="1"/>
    <col min="2311" max="2311" width="13" customWidth="1"/>
    <col min="2561" max="2561" width="10.28515625" customWidth="1"/>
    <col min="2562" max="2562" width="12.85546875" customWidth="1"/>
    <col min="2563" max="2563" width="11.42578125" customWidth="1"/>
    <col min="2565" max="2565" width="11.42578125" customWidth="1"/>
    <col min="2566" max="2566" width="10.7109375" customWidth="1"/>
    <col min="2567" max="2567" width="13" customWidth="1"/>
    <col min="2817" max="2817" width="10.28515625" customWidth="1"/>
    <col min="2818" max="2818" width="12.85546875" customWidth="1"/>
    <col min="2819" max="2819" width="11.42578125" customWidth="1"/>
    <col min="2821" max="2821" width="11.42578125" customWidth="1"/>
    <col min="2822" max="2822" width="10.7109375" customWidth="1"/>
    <col min="2823" max="2823" width="13" customWidth="1"/>
    <col min="3073" max="3073" width="10.28515625" customWidth="1"/>
    <col min="3074" max="3074" width="12.85546875" customWidth="1"/>
    <col min="3075" max="3075" width="11.42578125" customWidth="1"/>
    <col min="3077" max="3077" width="11.42578125" customWidth="1"/>
    <col min="3078" max="3078" width="10.7109375" customWidth="1"/>
    <col min="3079" max="3079" width="13" customWidth="1"/>
    <col min="3329" max="3329" width="10.28515625" customWidth="1"/>
    <col min="3330" max="3330" width="12.85546875" customWidth="1"/>
    <col min="3331" max="3331" width="11.42578125" customWidth="1"/>
    <col min="3333" max="3333" width="11.42578125" customWidth="1"/>
    <col min="3334" max="3334" width="10.7109375" customWidth="1"/>
    <col min="3335" max="3335" width="13" customWidth="1"/>
    <col min="3585" max="3585" width="10.28515625" customWidth="1"/>
    <col min="3586" max="3586" width="12.85546875" customWidth="1"/>
    <col min="3587" max="3587" width="11.42578125" customWidth="1"/>
    <col min="3589" max="3589" width="11.42578125" customWidth="1"/>
    <col min="3590" max="3590" width="10.7109375" customWidth="1"/>
    <col min="3591" max="3591" width="13" customWidth="1"/>
    <col min="3841" max="3841" width="10.28515625" customWidth="1"/>
    <col min="3842" max="3842" width="12.85546875" customWidth="1"/>
    <col min="3843" max="3843" width="11.42578125" customWidth="1"/>
    <col min="3845" max="3845" width="11.42578125" customWidth="1"/>
    <col min="3846" max="3846" width="10.7109375" customWidth="1"/>
    <col min="3847" max="3847" width="13" customWidth="1"/>
    <col min="4097" max="4097" width="10.28515625" customWidth="1"/>
    <col min="4098" max="4098" width="12.85546875" customWidth="1"/>
    <col min="4099" max="4099" width="11.42578125" customWidth="1"/>
    <col min="4101" max="4101" width="11.42578125" customWidth="1"/>
    <col min="4102" max="4102" width="10.7109375" customWidth="1"/>
    <col min="4103" max="4103" width="13" customWidth="1"/>
    <col min="4353" max="4353" width="10.28515625" customWidth="1"/>
    <col min="4354" max="4354" width="12.85546875" customWidth="1"/>
    <col min="4355" max="4355" width="11.42578125" customWidth="1"/>
    <col min="4357" max="4357" width="11.42578125" customWidth="1"/>
    <col min="4358" max="4358" width="10.7109375" customWidth="1"/>
    <col min="4359" max="4359" width="13" customWidth="1"/>
    <col min="4609" max="4609" width="10.28515625" customWidth="1"/>
    <col min="4610" max="4610" width="12.85546875" customWidth="1"/>
    <col min="4611" max="4611" width="11.42578125" customWidth="1"/>
    <col min="4613" max="4613" width="11.42578125" customWidth="1"/>
    <col min="4614" max="4614" width="10.7109375" customWidth="1"/>
    <col min="4615" max="4615" width="13" customWidth="1"/>
    <col min="4865" max="4865" width="10.28515625" customWidth="1"/>
    <col min="4866" max="4866" width="12.85546875" customWidth="1"/>
    <col min="4867" max="4867" width="11.42578125" customWidth="1"/>
    <col min="4869" max="4869" width="11.42578125" customWidth="1"/>
    <col min="4870" max="4870" width="10.7109375" customWidth="1"/>
    <col min="4871" max="4871" width="13" customWidth="1"/>
    <col min="5121" max="5121" width="10.28515625" customWidth="1"/>
    <col min="5122" max="5122" width="12.85546875" customWidth="1"/>
    <col min="5123" max="5123" width="11.42578125" customWidth="1"/>
    <col min="5125" max="5125" width="11.42578125" customWidth="1"/>
    <col min="5126" max="5126" width="10.7109375" customWidth="1"/>
    <col min="5127" max="5127" width="13" customWidth="1"/>
    <col min="5377" max="5377" width="10.28515625" customWidth="1"/>
    <col min="5378" max="5378" width="12.85546875" customWidth="1"/>
    <col min="5379" max="5379" width="11.42578125" customWidth="1"/>
    <col min="5381" max="5381" width="11.42578125" customWidth="1"/>
    <col min="5382" max="5382" width="10.7109375" customWidth="1"/>
    <col min="5383" max="5383" width="13" customWidth="1"/>
    <col min="5633" max="5633" width="10.28515625" customWidth="1"/>
    <col min="5634" max="5634" width="12.85546875" customWidth="1"/>
    <col min="5635" max="5635" width="11.42578125" customWidth="1"/>
    <col min="5637" max="5637" width="11.42578125" customWidth="1"/>
    <col min="5638" max="5638" width="10.7109375" customWidth="1"/>
    <col min="5639" max="5639" width="13" customWidth="1"/>
    <col min="5889" max="5889" width="10.28515625" customWidth="1"/>
    <col min="5890" max="5890" width="12.85546875" customWidth="1"/>
    <col min="5891" max="5891" width="11.42578125" customWidth="1"/>
    <col min="5893" max="5893" width="11.42578125" customWidth="1"/>
    <col min="5894" max="5894" width="10.7109375" customWidth="1"/>
    <col min="5895" max="5895" width="13" customWidth="1"/>
    <col min="6145" max="6145" width="10.28515625" customWidth="1"/>
    <col min="6146" max="6146" width="12.85546875" customWidth="1"/>
    <col min="6147" max="6147" width="11.42578125" customWidth="1"/>
    <col min="6149" max="6149" width="11.42578125" customWidth="1"/>
    <col min="6150" max="6150" width="10.7109375" customWidth="1"/>
    <col min="6151" max="6151" width="13" customWidth="1"/>
    <col min="6401" max="6401" width="10.28515625" customWidth="1"/>
    <col min="6402" max="6402" width="12.85546875" customWidth="1"/>
    <col min="6403" max="6403" width="11.42578125" customWidth="1"/>
    <col min="6405" max="6405" width="11.42578125" customWidth="1"/>
    <col min="6406" max="6406" width="10.7109375" customWidth="1"/>
    <col min="6407" max="6407" width="13" customWidth="1"/>
    <col min="6657" max="6657" width="10.28515625" customWidth="1"/>
    <col min="6658" max="6658" width="12.85546875" customWidth="1"/>
    <col min="6659" max="6659" width="11.42578125" customWidth="1"/>
    <col min="6661" max="6661" width="11.42578125" customWidth="1"/>
    <col min="6662" max="6662" width="10.7109375" customWidth="1"/>
    <col min="6663" max="6663" width="13" customWidth="1"/>
    <col min="6913" max="6913" width="10.28515625" customWidth="1"/>
    <col min="6914" max="6914" width="12.85546875" customWidth="1"/>
    <col min="6915" max="6915" width="11.42578125" customWidth="1"/>
    <col min="6917" max="6917" width="11.42578125" customWidth="1"/>
    <col min="6918" max="6918" width="10.7109375" customWidth="1"/>
    <col min="6919" max="6919" width="13" customWidth="1"/>
    <col min="7169" max="7169" width="10.28515625" customWidth="1"/>
    <col min="7170" max="7170" width="12.85546875" customWidth="1"/>
    <col min="7171" max="7171" width="11.42578125" customWidth="1"/>
    <col min="7173" max="7173" width="11.42578125" customWidth="1"/>
    <col min="7174" max="7174" width="10.7109375" customWidth="1"/>
    <col min="7175" max="7175" width="13" customWidth="1"/>
    <col min="7425" max="7425" width="10.28515625" customWidth="1"/>
    <col min="7426" max="7426" width="12.85546875" customWidth="1"/>
    <col min="7427" max="7427" width="11.42578125" customWidth="1"/>
    <col min="7429" max="7429" width="11.42578125" customWidth="1"/>
    <col min="7430" max="7430" width="10.7109375" customWidth="1"/>
    <col min="7431" max="7431" width="13" customWidth="1"/>
    <col min="7681" max="7681" width="10.28515625" customWidth="1"/>
    <col min="7682" max="7682" width="12.85546875" customWidth="1"/>
    <col min="7683" max="7683" width="11.42578125" customWidth="1"/>
    <col min="7685" max="7685" width="11.42578125" customWidth="1"/>
    <col min="7686" max="7686" width="10.7109375" customWidth="1"/>
    <col min="7687" max="7687" width="13" customWidth="1"/>
    <col min="7937" max="7937" width="10.28515625" customWidth="1"/>
    <col min="7938" max="7938" width="12.85546875" customWidth="1"/>
    <col min="7939" max="7939" width="11.42578125" customWidth="1"/>
    <col min="7941" max="7941" width="11.42578125" customWidth="1"/>
    <col min="7942" max="7942" width="10.7109375" customWidth="1"/>
    <col min="7943" max="7943" width="13" customWidth="1"/>
    <col min="8193" max="8193" width="10.28515625" customWidth="1"/>
    <col min="8194" max="8194" width="12.85546875" customWidth="1"/>
    <col min="8195" max="8195" width="11.42578125" customWidth="1"/>
    <col min="8197" max="8197" width="11.42578125" customWidth="1"/>
    <col min="8198" max="8198" width="10.7109375" customWidth="1"/>
    <col min="8199" max="8199" width="13" customWidth="1"/>
    <col min="8449" max="8449" width="10.28515625" customWidth="1"/>
    <col min="8450" max="8450" width="12.85546875" customWidth="1"/>
    <col min="8451" max="8451" width="11.42578125" customWidth="1"/>
    <col min="8453" max="8453" width="11.42578125" customWidth="1"/>
    <col min="8454" max="8454" width="10.7109375" customWidth="1"/>
    <col min="8455" max="8455" width="13" customWidth="1"/>
    <col min="8705" max="8705" width="10.28515625" customWidth="1"/>
    <col min="8706" max="8706" width="12.85546875" customWidth="1"/>
    <col min="8707" max="8707" width="11.42578125" customWidth="1"/>
    <col min="8709" max="8709" width="11.42578125" customWidth="1"/>
    <col min="8710" max="8710" width="10.7109375" customWidth="1"/>
    <col min="8711" max="8711" width="13" customWidth="1"/>
    <col min="8961" max="8961" width="10.28515625" customWidth="1"/>
    <col min="8962" max="8962" width="12.85546875" customWidth="1"/>
    <col min="8963" max="8963" width="11.42578125" customWidth="1"/>
    <col min="8965" max="8965" width="11.42578125" customWidth="1"/>
    <col min="8966" max="8966" width="10.7109375" customWidth="1"/>
    <col min="8967" max="8967" width="13" customWidth="1"/>
    <col min="9217" max="9217" width="10.28515625" customWidth="1"/>
    <col min="9218" max="9218" width="12.85546875" customWidth="1"/>
    <col min="9219" max="9219" width="11.42578125" customWidth="1"/>
    <col min="9221" max="9221" width="11.42578125" customWidth="1"/>
    <col min="9222" max="9222" width="10.7109375" customWidth="1"/>
    <col min="9223" max="9223" width="13" customWidth="1"/>
    <col min="9473" max="9473" width="10.28515625" customWidth="1"/>
    <col min="9474" max="9474" width="12.85546875" customWidth="1"/>
    <col min="9475" max="9475" width="11.42578125" customWidth="1"/>
    <col min="9477" max="9477" width="11.42578125" customWidth="1"/>
    <col min="9478" max="9478" width="10.7109375" customWidth="1"/>
    <col min="9479" max="9479" width="13" customWidth="1"/>
    <col min="9729" max="9729" width="10.28515625" customWidth="1"/>
    <col min="9730" max="9730" width="12.85546875" customWidth="1"/>
    <col min="9731" max="9731" width="11.42578125" customWidth="1"/>
    <col min="9733" max="9733" width="11.42578125" customWidth="1"/>
    <col min="9734" max="9734" width="10.7109375" customWidth="1"/>
    <col min="9735" max="9735" width="13" customWidth="1"/>
    <col min="9985" max="9985" width="10.28515625" customWidth="1"/>
    <col min="9986" max="9986" width="12.85546875" customWidth="1"/>
    <col min="9987" max="9987" width="11.42578125" customWidth="1"/>
    <col min="9989" max="9989" width="11.42578125" customWidth="1"/>
    <col min="9990" max="9990" width="10.7109375" customWidth="1"/>
    <col min="9991" max="9991" width="13" customWidth="1"/>
    <col min="10241" max="10241" width="10.28515625" customWidth="1"/>
    <col min="10242" max="10242" width="12.85546875" customWidth="1"/>
    <col min="10243" max="10243" width="11.42578125" customWidth="1"/>
    <col min="10245" max="10245" width="11.42578125" customWidth="1"/>
    <col min="10246" max="10246" width="10.7109375" customWidth="1"/>
    <col min="10247" max="10247" width="13" customWidth="1"/>
    <col min="10497" max="10497" width="10.28515625" customWidth="1"/>
    <col min="10498" max="10498" width="12.85546875" customWidth="1"/>
    <col min="10499" max="10499" width="11.42578125" customWidth="1"/>
    <col min="10501" max="10501" width="11.42578125" customWidth="1"/>
    <col min="10502" max="10502" width="10.7109375" customWidth="1"/>
    <col min="10503" max="10503" width="13" customWidth="1"/>
    <col min="10753" max="10753" width="10.28515625" customWidth="1"/>
    <col min="10754" max="10754" width="12.85546875" customWidth="1"/>
    <col min="10755" max="10755" width="11.42578125" customWidth="1"/>
    <col min="10757" max="10757" width="11.42578125" customWidth="1"/>
    <col min="10758" max="10758" width="10.7109375" customWidth="1"/>
    <col min="10759" max="10759" width="13" customWidth="1"/>
    <col min="11009" max="11009" width="10.28515625" customWidth="1"/>
    <col min="11010" max="11010" width="12.85546875" customWidth="1"/>
    <col min="11011" max="11011" width="11.42578125" customWidth="1"/>
    <col min="11013" max="11013" width="11.42578125" customWidth="1"/>
    <col min="11014" max="11014" width="10.7109375" customWidth="1"/>
    <col min="11015" max="11015" width="13" customWidth="1"/>
    <col min="11265" max="11265" width="10.28515625" customWidth="1"/>
    <col min="11266" max="11266" width="12.85546875" customWidth="1"/>
    <col min="11267" max="11267" width="11.42578125" customWidth="1"/>
    <col min="11269" max="11269" width="11.42578125" customWidth="1"/>
    <col min="11270" max="11270" width="10.7109375" customWidth="1"/>
    <col min="11271" max="11271" width="13" customWidth="1"/>
    <col min="11521" max="11521" width="10.28515625" customWidth="1"/>
    <col min="11522" max="11522" width="12.85546875" customWidth="1"/>
    <col min="11523" max="11523" width="11.42578125" customWidth="1"/>
    <col min="11525" max="11525" width="11.42578125" customWidth="1"/>
    <col min="11526" max="11526" width="10.7109375" customWidth="1"/>
    <col min="11527" max="11527" width="13" customWidth="1"/>
    <col min="11777" max="11777" width="10.28515625" customWidth="1"/>
    <col min="11778" max="11778" width="12.85546875" customWidth="1"/>
    <col min="11779" max="11779" width="11.42578125" customWidth="1"/>
    <col min="11781" max="11781" width="11.42578125" customWidth="1"/>
    <col min="11782" max="11782" width="10.7109375" customWidth="1"/>
    <col min="11783" max="11783" width="13" customWidth="1"/>
    <col min="12033" max="12033" width="10.28515625" customWidth="1"/>
    <col min="12034" max="12034" width="12.85546875" customWidth="1"/>
    <col min="12035" max="12035" width="11.42578125" customWidth="1"/>
    <col min="12037" max="12037" width="11.42578125" customWidth="1"/>
    <col min="12038" max="12038" width="10.7109375" customWidth="1"/>
    <col min="12039" max="12039" width="13" customWidth="1"/>
    <col min="12289" max="12289" width="10.28515625" customWidth="1"/>
    <col min="12290" max="12290" width="12.85546875" customWidth="1"/>
    <col min="12291" max="12291" width="11.42578125" customWidth="1"/>
    <col min="12293" max="12293" width="11.42578125" customWidth="1"/>
    <col min="12294" max="12294" width="10.7109375" customWidth="1"/>
    <col min="12295" max="12295" width="13" customWidth="1"/>
    <col min="12545" max="12545" width="10.28515625" customWidth="1"/>
    <col min="12546" max="12546" width="12.85546875" customWidth="1"/>
    <col min="12547" max="12547" width="11.42578125" customWidth="1"/>
    <col min="12549" max="12549" width="11.42578125" customWidth="1"/>
    <col min="12550" max="12550" width="10.7109375" customWidth="1"/>
    <col min="12551" max="12551" width="13" customWidth="1"/>
    <col min="12801" max="12801" width="10.28515625" customWidth="1"/>
    <col min="12802" max="12802" width="12.85546875" customWidth="1"/>
    <col min="12803" max="12803" width="11.42578125" customWidth="1"/>
    <col min="12805" max="12805" width="11.42578125" customWidth="1"/>
    <col min="12806" max="12806" width="10.7109375" customWidth="1"/>
    <col min="12807" max="12807" width="13" customWidth="1"/>
    <col min="13057" max="13057" width="10.28515625" customWidth="1"/>
    <col min="13058" max="13058" width="12.85546875" customWidth="1"/>
    <col min="13059" max="13059" width="11.42578125" customWidth="1"/>
    <col min="13061" max="13061" width="11.42578125" customWidth="1"/>
    <col min="13062" max="13062" width="10.7109375" customWidth="1"/>
    <col min="13063" max="13063" width="13" customWidth="1"/>
    <col min="13313" max="13313" width="10.28515625" customWidth="1"/>
    <col min="13314" max="13314" width="12.85546875" customWidth="1"/>
    <col min="13315" max="13315" width="11.42578125" customWidth="1"/>
    <col min="13317" max="13317" width="11.42578125" customWidth="1"/>
    <col min="13318" max="13318" width="10.7109375" customWidth="1"/>
    <col min="13319" max="13319" width="13" customWidth="1"/>
    <col min="13569" max="13569" width="10.28515625" customWidth="1"/>
    <col min="13570" max="13570" width="12.85546875" customWidth="1"/>
    <col min="13571" max="13571" width="11.42578125" customWidth="1"/>
    <col min="13573" max="13573" width="11.42578125" customWidth="1"/>
    <col min="13574" max="13574" width="10.7109375" customWidth="1"/>
    <col min="13575" max="13575" width="13" customWidth="1"/>
    <col min="13825" max="13825" width="10.28515625" customWidth="1"/>
    <col min="13826" max="13826" width="12.85546875" customWidth="1"/>
    <col min="13827" max="13827" width="11.42578125" customWidth="1"/>
    <col min="13829" max="13829" width="11.42578125" customWidth="1"/>
    <col min="13830" max="13830" width="10.7109375" customWidth="1"/>
    <col min="13831" max="13831" width="13" customWidth="1"/>
    <col min="14081" max="14081" width="10.28515625" customWidth="1"/>
    <col min="14082" max="14082" width="12.85546875" customWidth="1"/>
    <col min="14083" max="14083" width="11.42578125" customWidth="1"/>
    <col min="14085" max="14085" width="11.42578125" customWidth="1"/>
    <col min="14086" max="14086" width="10.7109375" customWidth="1"/>
    <col min="14087" max="14087" width="13" customWidth="1"/>
    <col min="14337" max="14337" width="10.28515625" customWidth="1"/>
    <col min="14338" max="14338" width="12.85546875" customWidth="1"/>
    <col min="14339" max="14339" width="11.42578125" customWidth="1"/>
    <col min="14341" max="14341" width="11.42578125" customWidth="1"/>
    <col min="14342" max="14342" width="10.7109375" customWidth="1"/>
    <col min="14343" max="14343" width="13" customWidth="1"/>
    <col min="14593" max="14593" width="10.28515625" customWidth="1"/>
    <col min="14594" max="14594" width="12.85546875" customWidth="1"/>
    <col min="14595" max="14595" width="11.42578125" customWidth="1"/>
    <col min="14597" max="14597" width="11.42578125" customWidth="1"/>
    <col min="14598" max="14598" width="10.7109375" customWidth="1"/>
    <col min="14599" max="14599" width="13" customWidth="1"/>
    <col min="14849" max="14849" width="10.28515625" customWidth="1"/>
    <col min="14850" max="14850" width="12.85546875" customWidth="1"/>
    <col min="14851" max="14851" width="11.42578125" customWidth="1"/>
    <col min="14853" max="14853" width="11.42578125" customWidth="1"/>
    <col min="14854" max="14854" width="10.7109375" customWidth="1"/>
    <col min="14855" max="14855" width="13" customWidth="1"/>
    <col min="15105" max="15105" width="10.28515625" customWidth="1"/>
    <col min="15106" max="15106" width="12.85546875" customWidth="1"/>
    <col min="15107" max="15107" width="11.42578125" customWidth="1"/>
    <col min="15109" max="15109" width="11.42578125" customWidth="1"/>
    <col min="15110" max="15110" width="10.7109375" customWidth="1"/>
    <col min="15111" max="15111" width="13" customWidth="1"/>
    <col min="15361" max="15361" width="10.28515625" customWidth="1"/>
    <col min="15362" max="15362" width="12.85546875" customWidth="1"/>
    <col min="15363" max="15363" width="11.42578125" customWidth="1"/>
    <col min="15365" max="15365" width="11.42578125" customWidth="1"/>
    <col min="15366" max="15366" width="10.7109375" customWidth="1"/>
    <col min="15367" max="15367" width="13" customWidth="1"/>
    <col min="15617" max="15617" width="10.28515625" customWidth="1"/>
    <col min="15618" max="15618" width="12.85546875" customWidth="1"/>
    <col min="15619" max="15619" width="11.42578125" customWidth="1"/>
    <col min="15621" max="15621" width="11.42578125" customWidth="1"/>
    <col min="15622" max="15622" width="10.7109375" customWidth="1"/>
    <col min="15623" max="15623" width="13" customWidth="1"/>
    <col min="15873" max="15873" width="10.28515625" customWidth="1"/>
    <col min="15874" max="15874" width="12.85546875" customWidth="1"/>
    <col min="15875" max="15875" width="11.42578125" customWidth="1"/>
    <col min="15877" max="15877" width="11.42578125" customWidth="1"/>
    <col min="15878" max="15878" width="10.7109375" customWidth="1"/>
    <col min="15879" max="15879" width="13" customWidth="1"/>
    <col min="16129" max="16129" width="10.28515625" customWidth="1"/>
    <col min="16130" max="16130" width="12.85546875" customWidth="1"/>
    <col min="16131" max="16131" width="11.42578125" customWidth="1"/>
    <col min="16133" max="16133" width="11.42578125" customWidth="1"/>
    <col min="16134" max="16134" width="10.7109375" customWidth="1"/>
    <col min="16135" max="16135" width="13" customWidth="1"/>
  </cols>
  <sheetData>
    <row r="1" spans="1:29" x14ac:dyDescent="0.25">
      <c r="A1" s="1" t="s">
        <v>0</v>
      </c>
      <c r="B1" s="2"/>
      <c r="C1" s="2"/>
      <c r="D1" s="2"/>
    </row>
    <row r="2" spans="1:29" x14ac:dyDescent="0.25">
      <c r="A2" t="s">
        <v>26</v>
      </c>
      <c r="B2" t="s">
        <v>27</v>
      </c>
      <c r="C2" t="s">
        <v>29</v>
      </c>
      <c r="D2" t="s">
        <v>11</v>
      </c>
      <c r="E2" t="s">
        <v>30</v>
      </c>
      <c r="F2" t="s">
        <v>31</v>
      </c>
      <c r="G2" t="s">
        <v>32</v>
      </c>
      <c r="H2" t="s">
        <v>12</v>
      </c>
      <c r="I2" t="s">
        <v>33</v>
      </c>
      <c r="J2" t="s">
        <v>34</v>
      </c>
      <c r="K2" t="s">
        <v>35</v>
      </c>
      <c r="L2" t="s">
        <v>36</v>
      </c>
      <c r="M2" t="s">
        <v>37</v>
      </c>
      <c r="N2" t="s">
        <v>38</v>
      </c>
      <c r="O2" t="s">
        <v>39</v>
      </c>
      <c r="P2" t="s">
        <v>8</v>
      </c>
      <c r="Q2" t="s">
        <v>40</v>
      </c>
      <c r="R2" t="s">
        <v>41</v>
      </c>
      <c r="S2" t="s">
        <v>42</v>
      </c>
      <c r="T2" t="s">
        <v>43</v>
      </c>
      <c r="U2" t="s">
        <v>44</v>
      </c>
      <c r="V2" t="s">
        <v>45</v>
      </c>
      <c r="W2" t="s">
        <v>46</v>
      </c>
      <c r="X2" t="s">
        <v>15</v>
      </c>
      <c r="Y2" t="s">
        <v>10</v>
      </c>
      <c r="Z2" t="s">
        <v>9</v>
      </c>
      <c r="AA2" t="s">
        <v>47</v>
      </c>
      <c r="AB2" t="s">
        <v>48</v>
      </c>
      <c r="AC2" t="s">
        <v>28</v>
      </c>
    </row>
    <row r="3" spans="1:29" x14ac:dyDescent="0.25">
      <c r="A3">
        <v>16</v>
      </c>
      <c r="B3" t="s">
        <v>25</v>
      </c>
      <c r="C3">
        <v>2.4956179999999999</v>
      </c>
      <c r="D3">
        <v>6.0413000000000001E-2</v>
      </c>
      <c r="E3">
        <v>0.63977499999999998</v>
      </c>
      <c r="F3">
        <v>0.17435</v>
      </c>
      <c r="G3">
        <v>2.4930650000000001</v>
      </c>
      <c r="H3">
        <v>0.224603</v>
      </c>
      <c r="I3">
        <v>0.27170899999999998</v>
      </c>
      <c r="J3">
        <v>0.12604699999999999</v>
      </c>
      <c r="K3">
        <v>0.36124499999999998</v>
      </c>
      <c r="L3">
        <v>51.459350000000001</v>
      </c>
      <c r="M3">
        <v>29.89639</v>
      </c>
      <c r="N3">
        <v>4.2136699999999996</v>
      </c>
      <c r="O3">
        <v>3.368452</v>
      </c>
      <c r="P3">
        <v>0.46558699999999997</v>
      </c>
      <c r="Q3">
        <v>0.91240500000000002</v>
      </c>
      <c r="R3">
        <v>0.18063100000000001</v>
      </c>
      <c r="S3">
        <v>0.49579200000000001</v>
      </c>
      <c r="T3">
        <v>5.3353999999999999E-2</v>
      </c>
      <c r="U3">
        <v>0.490923</v>
      </c>
      <c r="V3">
        <v>0.397982</v>
      </c>
      <c r="W3">
        <v>0.13576199999999999</v>
      </c>
      <c r="X3">
        <v>9.1163999999999995E-2</v>
      </c>
      <c r="Y3">
        <v>0.68954400000000005</v>
      </c>
      <c r="Z3">
        <v>6.6047999999999996E-2</v>
      </c>
      <c r="AA3">
        <v>0.321218</v>
      </c>
      <c r="AB3">
        <v>0.23971600000000001</v>
      </c>
      <c r="AC3">
        <v>100.3248</v>
      </c>
    </row>
    <row r="4" spans="1:29" x14ac:dyDescent="0.25">
      <c r="A4">
        <v>17</v>
      </c>
      <c r="B4" t="s">
        <v>25</v>
      </c>
      <c r="C4">
        <v>2.155122</v>
      </c>
      <c r="D4">
        <v>7.7156000000000002E-2</v>
      </c>
      <c r="E4">
        <v>0.63478500000000004</v>
      </c>
      <c r="F4">
        <v>0.23787800000000001</v>
      </c>
      <c r="G4">
        <v>2.154601</v>
      </c>
      <c r="H4">
        <v>0.13711499999999999</v>
      </c>
      <c r="I4">
        <v>0.37495400000000001</v>
      </c>
      <c r="J4">
        <v>8.4254999999999997E-2</v>
      </c>
      <c r="K4">
        <v>0.47861500000000001</v>
      </c>
      <c r="L4">
        <v>50.705150000000003</v>
      </c>
      <c r="M4">
        <v>29.75956</v>
      </c>
      <c r="N4">
        <v>4.3027319999999998</v>
      </c>
      <c r="O4">
        <v>3.8927559999999999</v>
      </c>
      <c r="P4">
        <v>0.494253</v>
      </c>
      <c r="Q4">
        <v>0.77832299999999999</v>
      </c>
      <c r="R4">
        <v>0.21365899999999999</v>
      </c>
      <c r="S4">
        <v>0.47393099999999999</v>
      </c>
      <c r="T4">
        <v>7.7052999999999996E-2</v>
      </c>
      <c r="U4">
        <v>0.48444599999999999</v>
      </c>
      <c r="V4">
        <v>0.44701000000000002</v>
      </c>
      <c r="W4">
        <v>0.114123</v>
      </c>
      <c r="X4">
        <v>5.8874000000000003E-2</v>
      </c>
      <c r="Y4">
        <v>0.59018599999999999</v>
      </c>
      <c r="Z4">
        <v>7.6799000000000006E-2</v>
      </c>
      <c r="AA4">
        <v>0.329013</v>
      </c>
      <c r="AB4">
        <v>0.21697900000000001</v>
      </c>
      <c r="AC4">
        <v>99.349329999999995</v>
      </c>
    </row>
    <row r="5" spans="1:29" x14ac:dyDescent="0.25">
      <c r="A5">
        <v>18</v>
      </c>
      <c r="B5" t="s">
        <v>25</v>
      </c>
      <c r="C5">
        <v>2.7329669999999999</v>
      </c>
      <c r="D5">
        <v>7.8085000000000002E-2</v>
      </c>
      <c r="E5">
        <v>0.63068900000000006</v>
      </c>
      <c r="F5">
        <v>0.255693</v>
      </c>
      <c r="G5">
        <v>2.3207550000000001</v>
      </c>
      <c r="H5">
        <v>0.132798</v>
      </c>
      <c r="I5">
        <v>0.17290800000000001</v>
      </c>
      <c r="J5">
        <v>0.20568400000000001</v>
      </c>
      <c r="K5">
        <v>0.21912100000000001</v>
      </c>
      <c r="L5">
        <v>50.557940000000002</v>
      </c>
      <c r="M5">
        <v>30.11618</v>
      </c>
      <c r="N5">
        <v>3.4503010000000001</v>
      </c>
      <c r="O5">
        <v>3.8691040000000001</v>
      </c>
      <c r="P5">
        <v>0.40703</v>
      </c>
      <c r="Q5">
        <v>0.84973399999999999</v>
      </c>
      <c r="R5">
        <v>0.35938599999999998</v>
      </c>
      <c r="S5">
        <v>0.42871300000000001</v>
      </c>
      <c r="T5">
        <v>4.2118999999999997E-2</v>
      </c>
      <c r="U5">
        <v>0.48186499999999999</v>
      </c>
      <c r="V5">
        <v>0.49062299999999998</v>
      </c>
      <c r="W5">
        <v>0.15237000000000001</v>
      </c>
      <c r="X5">
        <v>0.10196</v>
      </c>
      <c r="Y5">
        <v>0.67385200000000001</v>
      </c>
      <c r="Z5">
        <v>7.6766000000000001E-2</v>
      </c>
      <c r="AA5">
        <v>0.36477599999999999</v>
      </c>
      <c r="AB5">
        <v>0.227182</v>
      </c>
      <c r="AC5">
        <v>99.398600000000002</v>
      </c>
    </row>
    <row r="6" spans="1:29" x14ac:dyDescent="0.25">
      <c r="A6">
        <v>19</v>
      </c>
      <c r="B6" t="s">
        <v>25</v>
      </c>
      <c r="C6">
        <v>2.04535</v>
      </c>
      <c r="D6">
        <v>6.3939999999999997E-2</v>
      </c>
      <c r="E6">
        <v>0.62268900000000005</v>
      </c>
      <c r="F6">
        <v>0.27757999999999999</v>
      </c>
      <c r="G6">
        <v>2.3712970000000002</v>
      </c>
      <c r="H6">
        <v>0.15149199999999999</v>
      </c>
      <c r="I6">
        <v>0.38875999999999999</v>
      </c>
      <c r="J6">
        <v>3.9537999999999997E-2</v>
      </c>
      <c r="K6">
        <v>0.42424899999999999</v>
      </c>
      <c r="L6">
        <v>51.30397</v>
      </c>
      <c r="M6">
        <v>29.993819999999999</v>
      </c>
      <c r="N6">
        <v>4.1503680000000003</v>
      </c>
      <c r="O6">
        <v>3.5319449999999999</v>
      </c>
      <c r="P6">
        <v>0.47004299999999999</v>
      </c>
      <c r="Q6">
        <v>0.98948400000000003</v>
      </c>
      <c r="R6">
        <v>0.12767999999999999</v>
      </c>
      <c r="S6">
        <v>0.435056</v>
      </c>
      <c r="T6">
        <v>5.3733999999999997E-2</v>
      </c>
      <c r="U6">
        <v>0.48099799999999998</v>
      </c>
      <c r="V6">
        <v>0.41279500000000002</v>
      </c>
      <c r="W6">
        <v>8.2955000000000001E-2</v>
      </c>
      <c r="X6">
        <v>0.108418</v>
      </c>
      <c r="Y6">
        <v>0.63217699999999999</v>
      </c>
      <c r="Z6">
        <v>0.105142</v>
      </c>
      <c r="AA6">
        <v>0.34895300000000001</v>
      </c>
      <c r="AB6">
        <v>0.20717099999999999</v>
      </c>
      <c r="AC6">
        <v>99.819609999999997</v>
      </c>
    </row>
    <row r="7" spans="1:29" x14ac:dyDescent="0.25">
      <c r="A7">
        <v>20</v>
      </c>
      <c r="B7" t="s">
        <v>25</v>
      </c>
      <c r="C7">
        <v>2.3888950000000002</v>
      </c>
      <c r="D7">
        <v>2.4351000000000001E-2</v>
      </c>
      <c r="E7">
        <v>0.61484899999999998</v>
      </c>
      <c r="F7">
        <v>0.290161</v>
      </c>
      <c r="G7">
        <v>2.4504519999999999</v>
      </c>
      <c r="H7">
        <v>0.17052</v>
      </c>
      <c r="I7">
        <v>0.345891</v>
      </c>
      <c r="J7">
        <v>0.17342199999999999</v>
      </c>
      <c r="K7">
        <v>0.32809899999999997</v>
      </c>
      <c r="L7">
        <v>50.922049999999999</v>
      </c>
      <c r="M7">
        <v>30.21771</v>
      </c>
      <c r="N7">
        <v>4.0871069999999996</v>
      </c>
      <c r="O7">
        <v>3.714289</v>
      </c>
      <c r="P7">
        <v>0.45347300000000001</v>
      </c>
      <c r="Q7">
        <v>0.76586100000000001</v>
      </c>
      <c r="R7">
        <v>0.23549</v>
      </c>
      <c r="S7">
        <v>0.43750099999999997</v>
      </c>
      <c r="T7">
        <v>0.118934</v>
      </c>
      <c r="U7">
        <v>0.53437400000000002</v>
      </c>
      <c r="V7">
        <v>0.41301700000000002</v>
      </c>
      <c r="W7">
        <v>0.14730199999999999</v>
      </c>
      <c r="X7">
        <v>0.129271</v>
      </c>
      <c r="Y7">
        <v>0.64382099999999998</v>
      </c>
      <c r="Z7">
        <v>6.7806000000000005E-2</v>
      </c>
      <c r="AA7">
        <v>0.33771200000000001</v>
      </c>
      <c r="AB7">
        <v>0.28947299999999998</v>
      </c>
      <c r="AC7">
        <v>100.3018</v>
      </c>
    </row>
    <row r="8" spans="1:29" x14ac:dyDescent="0.25">
      <c r="A8">
        <v>21</v>
      </c>
      <c r="B8" t="s">
        <v>25</v>
      </c>
      <c r="C8">
        <v>2.0549110000000002</v>
      </c>
      <c r="D8">
        <v>2.0997999999999999E-2</v>
      </c>
      <c r="E8">
        <v>0.54919799999999996</v>
      </c>
      <c r="F8">
        <v>0.211503</v>
      </c>
      <c r="G8">
        <v>2.8988779999999998</v>
      </c>
      <c r="H8">
        <v>0.14827000000000001</v>
      </c>
      <c r="I8">
        <v>0.37952000000000002</v>
      </c>
      <c r="J8">
        <v>0.18364</v>
      </c>
      <c r="K8">
        <v>0.37906699999999999</v>
      </c>
      <c r="L8">
        <v>50.195329999999998</v>
      </c>
      <c r="M8">
        <v>30.32047</v>
      </c>
      <c r="N8">
        <v>4.0498130000000003</v>
      </c>
      <c r="O8">
        <v>3.4458250000000001</v>
      </c>
      <c r="P8">
        <v>0.45439600000000002</v>
      </c>
      <c r="Q8">
        <v>0.76622699999999999</v>
      </c>
      <c r="R8">
        <v>0.25191999999999998</v>
      </c>
      <c r="S8">
        <v>0.47800599999999999</v>
      </c>
      <c r="T8">
        <v>6.6397999999999999E-2</v>
      </c>
      <c r="U8">
        <v>0.491865</v>
      </c>
      <c r="V8">
        <v>0.40523199999999998</v>
      </c>
      <c r="W8">
        <v>0.109997</v>
      </c>
      <c r="X8">
        <v>0.18277099999999999</v>
      </c>
      <c r="Y8">
        <v>0.63641700000000001</v>
      </c>
      <c r="Z8">
        <v>7.6341000000000006E-2</v>
      </c>
      <c r="AA8">
        <v>0.32735999999999998</v>
      </c>
      <c r="AB8">
        <v>0.246533</v>
      </c>
      <c r="AC8">
        <v>99.330889999999997</v>
      </c>
    </row>
    <row r="9" spans="1:29" x14ac:dyDescent="0.25">
      <c r="A9">
        <v>22</v>
      </c>
      <c r="B9" t="s">
        <v>25</v>
      </c>
      <c r="C9">
        <v>2.5111469999999998</v>
      </c>
      <c r="D9">
        <v>6.0082999999999998E-2</v>
      </c>
      <c r="E9">
        <v>0.50247699999999995</v>
      </c>
      <c r="F9">
        <v>0.109683</v>
      </c>
      <c r="G9">
        <v>2.5738940000000001</v>
      </c>
      <c r="H9">
        <v>0.13552700000000001</v>
      </c>
      <c r="I9">
        <v>0.26846199999999998</v>
      </c>
      <c r="J9">
        <v>3.9482000000000003E-2</v>
      </c>
      <c r="K9">
        <v>0.28090500000000002</v>
      </c>
      <c r="L9">
        <v>51.15878</v>
      </c>
      <c r="M9">
        <v>29.32216</v>
      </c>
      <c r="N9">
        <v>4.0794730000000001</v>
      </c>
      <c r="O9">
        <v>3.4002949999999998</v>
      </c>
      <c r="P9">
        <v>0.41952</v>
      </c>
      <c r="Q9">
        <v>0.87737699999999996</v>
      </c>
      <c r="R9">
        <v>0.262401</v>
      </c>
      <c r="S9">
        <v>0.46399800000000002</v>
      </c>
      <c r="T9">
        <v>7.2374999999999995E-2</v>
      </c>
      <c r="U9">
        <v>0.47478500000000001</v>
      </c>
      <c r="V9">
        <v>0.47336899999999998</v>
      </c>
      <c r="W9">
        <v>0.143124</v>
      </c>
      <c r="X9">
        <v>0.14577100000000001</v>
      </c>
      <c r="Y9">
        <v>0.67737599999999998</v>
      </c>
      <c r="Z9">
        <v>6.4342999999999997E-2</v>
      </c>
      <c r="AA9">
        <v>0.45345600000000003</v>
      </c>
      <c r="AB9">
        <v>0.281669</v>
      </c>
      <c r="AC9">
        <v>99.251919999999998</v>
      </c>
    </row>
    <row r="10" spans="1:29" x14ac:dyDescent="0.25">
      <c r="A10">
        <v>23</v>
      </c>
      <c r="B10" t="s">
        <v>25</v>
      </c>
      <c r="C10">
        <v>2.4952329999999998</v>
      </c>
      <c r="D10">
        <v>6.8666000000000005E-2</v>
      </c>
      <c r="E10">
        <v>0.58345599999999997</v>
      </c>
      <c r="F10">
        <v>0.204739</v>
      </c>
      <c r="G10">
        <v>2.5223710000000001</v>
      </c>
      <c r="H10">
        <v>0.13819799999999999</v>
      </c>
      <c r="I10">
        <v>0.29177799999999998</v>
      </c>
      <c r="J10">
        <v>9.1257000000000005E-2</v>
      </c>
      <c r="K10">
        <v>0.30919000000000002</v>
      </c>
      <c r="L10">
        <v>50.290700000000001</v>
      </c>
      <c r="M10">
        <v>30.017949999999999</v>
      </c>
      <c r="N10">
        <v>4.2002420000000003</v>
      </c>
      <c r="O10">
        <v>3.4920749999999998</v>
      </c>
      <c r="P10">
        <v>0.45715699999999998</v>
      </c>
      <c r="Q10">
        <v>0.78854599999999997</v>
      </c>
      <c r="R10">
        <v>0.26192500000000002</v>
      </c>
      <c r="S10">
        <v>0.43685800000000002</v>
      </c>
      <c r="T10">
        <v>7.3575000000000002E-2</v>
      </c>
      <c r="U10">
        <v>0.518347</v>
      </c>
      <c r="V10">
        <v>0.50979099999999999</v>
      </c>
      <c r="W10">
        <v>0.16539999999999999</v>
      </c>
      <c r="X10">
        <v>0.149094</v>
      </c>
      <c r="Y10">
        <v>0.61363800000000002</v>
      </c>
      <c r="Z10">
        <v>7.5789999999999996E-2</v>
      </c>
      <c r="AA10">
        <v>0.31495000000000001</v>
      </c>
      <c r="AB10">
        <v>0.34438999999999997</v>
      </c>
      <c r="AC10">
        <v>99.415310000000005</v>
      </c>
    </row>
    <row r="11" spans="1:29" x14ac:dyDescent="0.25">
      <c r="A11">
        <v>24</v>
      </c>
      <c r="B11" t="s">
        <v>25</v>
      </c>
      <c r="C11">
        <v>2.0296150000000002</v>
      </c>
      <c r="D11">
        <v>8.4074999999999997E-2</v>
      </c>
      <c r="E11">
        <v>0.61092100000000005</v>
      </c>
      <c r="F11">
        <v>0.20149</v>
      </c>
      <c r="G11">
        <v>2.473179</v>
      </c>
      <c r="H11">
        <v>0.13591700000000001</v>
      </c>
      <c r="I11">
        <v>0.394515</v>
      </c>
      <c r="J11">
        <v>0.13894300000000001</v>
      </c>
      <c r="K11">
        <v>0.43202600000000002</v>
      </c>
      <c r="L11">
        <v>49.813000000000002</v>
      </c>
      <c r="M11">
        <v>31.721080000000001</v>
      </c>
      <c r="N11">
        <v>4.0954090000000001</v>
      </c>
      <c r="O11">
        <v>3.4069859999999998</v>
      </c>
      <c r="P11">
        <v>0.52834400000000004</v>
      </c>
      <c r="Q11">
        <v>0.64507800000000004</v>
      </c>
      <c r="R11">
        <v>0.152174</v>
      </c>
      <c r="S11">
        <v>0.44717699999999999</v>
      </c>
      <c r="T11">
        <v>5.7342999999999998E-2</v>
      </c>
      <c r="U11">
        <v>0.42799500000000001</v>
      </c>
      <c r="V11">
        <v>0.35784899999999997</v>
      </c>
      <c r="W11">
        <v>8.0283999999999994E-2</v>
      </c>
      <c r="X11">
        <v>0.192269</v>
      </c>
      <c r="Y11">
        <v>0.60008799999999995</v>
      </c>
      <c r="Z11">
        <v>9.2330999999999996E-2</v>
      </c>
      <c r="AA11">
        <v>0.33941199999999999</v>
      </c>
      <c r="AB11">
        <v>0.27219900000000002</v>
      </c>
      <c r="AC11">
        <v>99.729699999999994</v>
      </c>
    </row>
    <row r="12" spans="1:29" x14ac:dyDescent="0.25">
      <c r="A12">
        <v>25</v>
      </c>
      <c r="B12" t="s">
        <v>25</v>
      </c>
      <c r="C12">
        <v>2.07484</v>
      </c>
      <c r="D12">
        <v>6.2420999999999997E-2</v>
      </c>
      <c r="E12">
        <v>0.58459399999999995</v>
      </c>
      <c r="F12">
        <v>0.225797</v>
      </c>
      <c r="G12">
        <v>2.6504690000000002</v>
      </c>
      <c r="H12">
        <v>0.29418299999999997</v>
      </c>
      <c r="I12">
        <v>0.36364299999999999</v>
      </c>
      <c r="J12">
        <v>0.118501</v>
      </c>
      <c r="K12">
        <v>0.392264</v>
      </c>
      <c r="L12">
        <v>50.995190000000001</v>
      </c>
      <c r="M12">
        <v>29.90962</v>
      </c>
      <c r="N12">
        <v>4.1204619999999998</v>
      </c>
      <c r="O12">
        <v>3.4284629999999998</v>
      </c>
      <c r="P12">
        <v>0.49274099999999998</v>
      </c>
      <c r="Q12">
        <v>0.88051599999999997</v>
      </c>
      <c r="R12">
        <v>0.13217400000000001</v>
      </c>
      <c r="S12">
        <v>0.49542999999999998</v>
      </c>
      <c r="T12">
        <v>9.0435000000000001E-2</v>
      </c>
      <c r="U12">
        <v>0.44833899999999999</v>
      </c>
      <c r="V12">
        <v>0.37159999999999999</v>
      </c>
      <c r="W12">
        <v>7.9544000000000004E-2</v>
      </c>
      <c r="X12">
        <v>0.12701899999999999</v>
      </c>
      <c r="Y12">
        <v>0.852545</v>
      </c>
      <c r="Z12">
        <v>8.3118999999999998E-2</v>
      </c>
      <c r="AA12">
        <v>0.36285899999999999</v>
      </c>
      <c r="AB12">
        <v>0.197378</v>
      </c>
      <c r="AC12">
        <v>99.834130000000002</v>
      </c>
    </row>
    <row r="13" spans="1:29" x14ac:dyDescent="0.25">
      <c r="A13">
        <v>26</v>
      </c>
      <c r="B13" t="s">
        <v>25</v>
      </c>
      <c r="C13">
        <v>2.2787480000000002</v>
      </c>
      <c r="D13">
        <v>3.5668999999999999E-2</v>
      </c>
      <c r="E13">
        <v>0.44860699999999998</v>
      </c>
      <c r="F13">
        <v>0.29918099999999997</v>
      </c>
      <c r="G13">
        <v>2.2895340000000002</v>
      </c>
      <c r="H13">
        <v>0.256021</v>
      </c>
      <c r="I13">
        <v>0.29388300000000001</v>
      </c>
      <c r="J13">
        <v>0.152643</v>
      </c>
      <c r="K13">
        <v>0.392646</v>
      </c>
      <c r="L13">
        <v>48.208370000000002</v>
      </c>
      <c r="M13">
        <v>33.633719999999997</v>
      </c>
      <c r="N13">
        <v>3.6376279999999999</v>
      </c>
      <c r="O13">
        <v>3.3139020000000001</v>
      </c>
      <c r="P13">
        <v>0.46521699999999999</v>
      </c>
      <c r="Q13">
        <v>0.97906300000000002</v>
      </c>
      <c r="R13">
        <v>0.255106</v>
      </c>
      <c r="S13">
        <v>0.381324</v>
      </c>
      <c r="T13">
        <v>4.1688000000000003E-2</v>
      </c>
      <c r="U13">
        <v>0.49018600000000001</v>
      </c>
      <c r="V13">
        <v>0.37284899999999999</v>
      </c>
      <c r="W13">
        <v>0.104352</v>
      </c>
      <c r="X13">
        <v>0.105698</v>
      </c>
      <c r="Y13">
        <v>0.57896400000000003</v>
      </c>
      <c r="Z13">
        <v>4.2099999999999999E-2</v>
      </c>
      <c r="AA13">
        <v>0.34864099999999998</v>
      </c>
      <c r="AB13">
        <v>0.23433100000000001</v>
      </c>
      <c r="AC13">
        <v>99.640069999999994</v>
      </c>
    </row>
    <row r="14" spans="1:29" x14ac:dyDescent="0.25">
      <c r="A14">
        <v>27</v>
      </c>
      <c r="B14" t="s">
        <v>25</v>
      </c>
      <c r="C14">
        <v>2.0748980000000001</v>
      </c>
      <c r="D14">
        <v>5.6981999999999998E-2</v>
      </c>
      <c r="E14">
        <v>0.48781799999999997</v>
      </c>
      <c r="F14">
        <v>0.18043100000000001</v>
      </c>
      <c r="G14">
        <v>2.3446630000000002</v>
      </c>
      <c r="H14">
        <v>0.15898699999999999</v>
      </c>
      <c r="I14">
        <v>0.34184500000000001</v>
      </c>
      <c r="J14">
        <v>0.11430899999999999</v>
      </c>
      <c r="K14">
        <v>0.35533300000000001</v>
      </c>
      <c r="L14">
        <v>47.171950000000002</v>
      </c>
      <c r="M14">
        <v>34.392859999999999</v>
      </c>
      <c r="N14">
        <v>3.8427609999999999</v>
      </c>
      <c r="O14">
        <v>3.064419</v>
      </c>
      <c r="P14">
        <v>0.51561500000000005</v>
      </c>
      <c r="Q14">
        <v>0.80204600000000004</v>
      </c>
      <c r="R14">
        <v>0.23368800000000001</v>
      </c>
      <c r="S14">
        <v>0.43757600000000002</v>
      </c>
      <c r="T14">
        <v>6.1330999999999997E-2</v>
      </c>
      <c r="U14">
        <v>0.42744100000000002</v>
      </c>
      <c r="V14">
        <v>0.42599100000000001</v>
      </c>
      <c r="W14">
        <v>0.148813</v>
      </c>
      <c r="X14">
        <v>0.11922000000000001</v>
      </c>
      <c r="Y14">
        <v>0.662632</v>
      </c>
      <c r="Z14">
        <v>7.1617E-2</v>
      </c>
      <c r="AA14">
        <v>0.26477899999999999</v>
      </c>
      <c r="AB14">
        <v>0.32551600000000003</v>
      </c>
      <c r="AC14">
        <v>99.083510000000004</v>
      </c>
    </row>
    <row r="15" spans="1:29" x14ac:dyDescent="0.25">
      <c r="A15">
        <v>28</v>
      </c>
      <c r="B15" t="s">
        <v>25</v>
      </c>
      <c r="C15">
        <v>2.5797270000000001</v>
      </c>
      <c r="D15">
        <v>6.9738999999999995E-2</v>
      </c>
      <c r="E15">
        <v>0.52457399999999998</v>
      </c>
      <c r="F15">
        <v>0.218663</v>
      </c>
      <c r="G15">
        <v>2.7516780000000001</v>
      </c>
      <c r="H15">
        <v>0.158223</v>
      </c>
      <c r="I15">
        <v>0.21959899999999999</v>
      </c>
      <c r="J15">
        <v>0.18742800000000001</v>
      </c>
      <c r="K15">
        <v>0.269291</v>
      </c>
      <c r="L15">
        <v>50.335859999999997</v>
      </c>
      <c r="M15">
        <v>29.422339999999998</v>
      </c>
      <c r="N15">
        <v>3.9564089999999998</v>
      </c>
      <c r="O15">
        <v>3.5926849999999999</v>
      </c>
      <c r="P15">
        <v>0.42597800000000002</v>
      </c>
      <c r="Q15">
        <v>0.79385399999999995</v>
      </c>
      <c r="R15">
        <v>0.24220800000000001</v>
      </c>
      <c r="S15">
        <v>0.45123600000000003</v>
      </c>
      <c r="T15">
        <v>5.1450000000000003E-2</v>
      </c>
      <c r="U15">
        <v>0.50662600000000002</v>
      </c>
      <c r="V15">
        <v>0.40247699999999997</v>
      </c>
      <c r="W15">
        <v>0.143951</v>
      </c>
      <c r="X15">
        <v>0.10201200000000001</v>
      </c>
      <c r="Y15">
        <v>0.63233600000000001</v>
      </c>
      <c r="Z15">
        <v>8.1744999999999998E-2</v>
      </c>
      <c r="AA15">
        <v>0.31633899999999998</v>
      </c>
      <c r="AB15">
        <v>0.26995799999999998</v>
      </c>
      <c r="AC15">
        <v>98.706379999999996</v>
      </c>
    </row>
    <row r="16" spans="1:29" x14ac:dyDescent="0.25">
      <c r="A16">
        <v>29</v>
      </c>
      <c r="B16" t="s">
        <v>25</v>
      </c>
      <c r="C16">
        <v>2.1976460000000002</v>
      </c>
      <c r="D16">
        <v>6.6084000000000004E-2</v>
      </c>
      <c r="E16">
        <v>0.431176</v>
      </c>
      <c r="F16">
        <v>0.273256</v>
      </c>
      <c r="G16">
        <v>2.4958179999999999</v>
      </c>
      <c r="H16">
        <v>0.116093</v>
      </c>
      <c r="I16">
        <v>0.29161900000000002</v>
      </c>
      <c r="J16">
        <v>0.142791</v>
      </c>
      <c r="K16">
        <v>0.23994699999999999</v>
      </c>
      <c r="L16">
        <v>53.253010000000003</v>
      </c>
      <c r="M16">
        <v>27.878229999999999</v>
      </c>
      <c r="N16">
        <v>4.0640580000000002</v>
      </c>
      <c r="O16">
        <v>3.118328</v>
      </c>
      <c r="P16">
        <v>0.39705800000000002</v>
      </c>
      <c r="Q16">
        <v>0.87816700000000003</v>
      </c>
      <c r="R16">
        <v>0.22118699999999999</v>
      </c>
      <c r="S16">
        <v>0.45684399999999997</v>
      </c>
      <c r="T16">
        <v>8.6098999999999995E-2</v>
      </c>
      <c r="U16">
        <v>0.42723800000000001</v>
      </c>
      <c r="V16">
        <v>0.37973099999999999</v>
      </c>
      <c r="W16">
        <v>0.146782</v>
      </c>
      <c r="X16">
        <v>5.4704000000000003E-2</v>
      </c>
      <c r="Y16">
        <v>0.67258799999999996</v>
      </c>
      <c r="Z16">
        <v>7.2478000000000001E-2</v>
      </c>
      <c r="AA16">
        <v>0.611819</v>
      </c>
      <c r="AB16">
        <v>0.176181</v>
      </c>
      <c r="AC16">
        <v>99.148939999999996</v>
      </c>
    </row>
    <row r="17" spans="1:29" x14ac:dyDescent="0.25">
      <c r="A17">
        <v>30</v>
      </c>
      <c r="B17" t="s">
        <v>25</v>
      </c>
      <c r="C17">
        <v>2.5222859999999998</v>
      </c>
      <c r="D17">
        <v>6.0186999999999997E-2</v>
      </c>
      <c r="E17">
        <v>0.50199000000000005</v>
      </c>
      <c r="F17">
        <v>0.25296000000000002</v>
      </c>
      <c r="G17">
        <v>2.8340740000000002</v>
      </c>
      <c r="H17">
        <v>0.124308</v>
      </c>
      <c r="I17">
        <v>0.230987</v>
      </c>
      <c r="J17">
        <v>0.120439</v>
      </c>
      <c r="K17">
        <v>0.29102600000000001</v>
      </c>
      <c r="L17">
        <v>51.232340000000001</v>
      </c>
      <c r="M17">
        <v>29.749929999999999</v>
      </c>
      <c r="N17">
        <v>4.1170879999999999</v>
      </c>
      <c r="O17">
        <v>3.4701770000000001</v>
      </c>
      <c r="P17">
        <v>0.40099400000000002</v>
      </c>
      <c r="Q17">
        <v>0.80480499999999999</v>
      </c>
      <c r="R17">
        <v>0.22067000000000001</v>
      </c>
      <c r="S17">
        <v>0.55457999999999996</v>
      </c>
      <c r="T17">
        <v>1.1E-5</v>
      </c>
      <c r="U17">
        <v>0.50725600000000004</v>
      </c>
      <c r="V17">
        <v>0.42419400000000002</v>
      </c>
      <c r="W17">
        <v>0.14421500000000001</v>
      </c>
      <c r="X17">
        <v>8.8425000000000004E-2</v>
      </c>
      <c r="Y17">
        <v>0.687531</v>
      </c>
      <c r="Z17">
        <v>9.5383999999999997E-2</v>
      </c>
      <c r="AA17">
        <v>0.25600800000000001</v>
      </c>
      <c r="AB17">
        <v>0.29830200000000001</v>
      </c>
      <c r="AC17">
        <v>99.990170000000006</v>
      </c>
    </row>
    <row r="18" spans="1:29" s="25" customFormat="1" x14ac:dyDescent="0.25">
      <c r="C18" s="25" t="s">
        <v>29</v>
      </c>
      <c r="D18" s="25" t="s">
        <v>11</v>
      </c>
      <c r="E18" s="25" t="s">
        <v>30</v>
      </c>
      <c r="F18" s="25" t="s">
        <v>31</v>
      </c>
      <c r="G18" s="25" t="s">
        <v>32</v>
      </c>
      <c r="H18" s="25" t="s">
        <v>12</v>
      </c>
      <c r="I18" s="25" t="s">
        <v>33</v>
      </c>
      <c r="J18" s="25" t="s">
        <v>34</v>
      </c>
      <c r="K18" s="25" t="s">
        <v>35</v>
      </c>
      <c r="L18" s="25" t="s">
        <v>36</v>
      </c>
      <c r="M18" s="25" t="s">
        <v>37</v>
      </c>
      <c r="N18" s="25" t="s">
        <v>38</v>
      </c>
      <c r="O18" s="25" t="s">
        <v>39</v>
      </c>
      <c r="P18" s="25" t="s">
        <v>8</v>
      </c>
      <c r="Q18" s="25" t="s">
        <v>40</v>
      </c>
      <c r="R18" s="25" t="s">
        <v>41</v>
      </c>
      <c r="S18" s="25" t="s">
        <v>42</v>
      </c>
      <c r="T18" s="25" t="s">
        <v>43</v>
      </c>
      <c r="U18" s="25" t="s">
        <v>44</v>
      </c>
      <c r="V18" s="25" t="s">
        <v>45</v>
      </c>
      <c r="W18" s="25" t="s">
        <v>46</v>
      </c>
      <c r="X18" s="25" t="s">
        <v>15</v>
      </c>
      <c r="Y18" s="25" t="s">
        <v>10</v>
      </c>
      <c r="Z18" s="25" t="s">
        <v>9</v>
      </c>
      <c r="AA18" s="25" t="s">
        <v>47</v>
      </c>
      <c r="AB18" s="25" t="s">
        <v>48</v>
      </c>
      <c r="AC18" s="25" t="s">
        <v>28</v>
      </c>
    </row>
    <row r="19" spans="1:29" x14ac:dyDescent="0.25">
      <c r="B19" t="s">
        <v>49</v>
      </c>
      <c r="C19">
        <f>AVERAGE(C3:C17)</f>
        <v>2.3091335333333332</v>
      </c>
      <c r="D19">
        <f t="shared" ref="D19:AC19" si="0">AVERAGE(D3:D17)</f>
        <v>5.9256599999999993E-2</v>
      </c>
      <c r="E19">
        <f t="shared" si="0"/>
        <v>0.55783986666666674</v>
      </c>
      <c r="F19">
        <f t="shared" si="0"/>
        <v>0.22755766666666663</v>
      </c>
      <c r="G19">
        <f t="shared" si="0"/>
        <v>2.5083152000000002</v>
      </c>
      <c r="H19">
        <f t="shared" si="0"/>
        <v>0.1654836666666667</v>
      </c>
      <c r="I19">
        <f t="shared" si="0"/>
        <v>0.30867153333333336</v>
      </c>
      <c r="J19">
        <f t="shared" si="0"/>
        <v>0.12789193333333335</v>
      </c>
      <c r="K19">
        <f t="shared" si="0"/>
        <v>0.34353493333333335</v>
      </c>
      <c r="L19">
        <f t="shared" si="0"/>
        <v>50.506866000000009</v>
      </c>
      <c r="M19">
        <f t="shared" si="0"/>
        <v>30.423468</v>
      </c>
      <c r="N19">
        <f t="shared" si="0"/>
        <v>4.024501400000001</v>
      </c>
      <c r="O19">
        <f t="shared" si="0"/>
        <v>3.4739800666666669</v>
      </c>
      <c r="P19">
        <f t="shared" si="0"/>
        <v>0.45649373333333332</v>
      </c>
      <c r="Q19">
        <f t="shared" si="0"/>
        <v>0.83409906666666667</v>
      </c>
      <c r="R19">
        <f t="shared" si="0"/>
        <v>0.22335326666666669</v>
      </c>
      <c r="S19">
        <f t="shared" si="0"/>
        <v>0.45826813333333333</v>
      </c>
      <c r="T19">
        <f t="shared" si="0"/>
        <v>6.3059933333333346E-2</v>
      </c>
      <c r="U19">
        <f t="shared" si="0"/>
        <v>0.47951226666666652</v>
      </c>
      <c r="V19">
        <f t="shared" si="0"/>
        <v>0.41896733333333336</v>
      </c>
      <c r="W19">
        <f t="shared" si="0"/>
        <v>0.12659826666666665</v>
      </c>
      <c r="X19">
        <f t="shared" si="0"/>
        <v>0.11711133333333335</v>
      </c>
      <c r="Y19">
        <f t="shared" si="0"/>
        <v>0.65624633333333338</v>
      </c>
      <c r="Z19">
        <f t="shared" si="0"/>
        <v>7.6520600000000008E-2</v>
      </c>
      <c r="AA19">
        <f t="shared" si="0"/>
        <v>0.35315299999999999</v>
      </c>
      <c r="AB19">
        <f t="shared" si="0"/>
        <v>0.25513186666666665</v>
      </c>
      <c r="AC19">
        <f t="shared" si="0"/>
        <v>99.555010666666675</v>
      </c>
    </row>
    <row r="20" spans="1:29" x14ac:dyDescent="0.25">
      <c r="B20" t="s">
        <v>50</v>
      </c>
      <c r="C20">
        <f>_xlfn.STDEV.P(C3:C17)</f>
        <v>0.22716277763573456</v>
      </c>
      <c r="D20">
        <f t="shared" ref="D20:AC20" si="1">_xlfn.STDEV.P(D3:D17)</f>
        <v>1.7915327931876314E-2</v>
      </c>
      <c r="E20">
        <f t="shared" si="1"/>
        <v>6.8230059027642176E-2</v>
      </c>
      <c r="F20">
        <f t="shared" si="1"/>
        <v>4.8764490651384051E-2</v>
      </c>
      <c r="G20">
        <f t="shared" si="1"/>
        <v>0.20021232970197747</v>
      </c>
      <c r="H20">
        <f t="shared" si="1"/>
        <v>4.9928010283696249E-2</v>
      </c>
      <c r="I20">
        <f t="shared" si="1"/>
        <v>6.5768391614682217E-2</v>
      </c>
      <c r="J20">
        <f t="shared" si="1"/>
        <v>4.8259283169792555E-2</v>
      </c>
      <c r="K20">
        <f t="shared" si="1"/>
        <v>7.25317533888587E-2</v>
      </c>
      <c r="L20">
        <f t="shared" si="1"/>
        <v>1.3551678636675726</v>
      </c>
      <c r="M20">
        <f t="shared" si="1"/>
        <v>1.5994093093064075</v>
      </c>
      <c r="N20">
        <f t="shared" si="1"/>
        <v>0.21739714856296222</v>
      </c>
      <c r="O20">
        <f t="shared" si="1"/>
        <v>0.2237274083022959</v>
      </c>
      <c r="P20">
        <f t="shared" si="1"/>
        <v>3.9252598170425465E-2</v>
      </c>
      <c r="Q20">
        <f t="shared" si="1"/>
        <v>8.6096092401817453E-2</v>
      </c>
      <c r="R20">
        <f t="shared" si="1"/>
        <v>5.6813082454034117E-2</v>
      </c>
      <c r="S20">
        <f t="shared" si="1"/>
        <v>3.7910239351863176E-2</v>
      </c>
      <c r="T20">
        <f t="shared" si="1"/>
        <v>2.5856632125283077E-2</v>
      </c>
      <c r="U20">
        <f t="shared" si="1"/>
        <v>3.2190876172121956E-2</v>
      </c>
      <c r="V20">
        <f t="shared" si="1"/>
        <v>4.3070515619026903E-2</v>
      </c>
      <c r="W20">
        <f t="shared" si="1"/>
        <v>2.7878067911213354E-2</v>
      </c>
      <c r="X20">
        <f t="shared" si="1"/>
        <v>3.7859761435534052E-2</v>
      </c>
      <c r="Y20">
        <f t="shared" si="1"/>
        <v>6.2550920058958542E-2</v>
      </c>
      <c r="Z20">
        <f t="shared" si="1"/>
        <v>1.4272578140382786E-2</v>
      </c>
      <c r="AA20">
        <f t="shared" si="1"/>
        <v>8.1646819499598483E-2</v>
      </c>
      <c r="AB20">
        <f t="shared" si="1"/>
        <v>4.6209183892190024E-2</v>
      </c>
      <c r="AC20">
        <f t="shared" si="1"/>
        <v>0.43673522434028139</v>
      </c>
    </row>
    <row r="21" spans="1:29" x14ac:dyDescent="0.25">
      <c r="A21" s="3"/>
      <c r="C21">
        <f>C20/C19</f>
        <v>9.8375764916382016E-2</v>
      </c>
      <c r="D21">
        <f t="shared" ref="D21:AB21" si="2">D20/D19</f>
        <v>0.30233472612124751</v>
      </c>
      <c r="E21">
        <f t="shared" si="2"/>
        <v>0.12231119198300784</v>
      </c>
      <c r="F21">
        <f t="shared" si="2"/>
        <v>0.21429508996862653</v>
      </c>
      <c r="G21">
        <f t="shared" si="2"/>
        <v>7.9819446017780168E-2</v>
      </c>
      <c r="H21">
        <f t="shared" si="2"/>
        <v>0.30170959641754919</v>
      </c>
      <c r="I21">
        <f t="shared" si="2"/>
        <v>0.21306918362199326</v>
      </c>
      <c r="J21">
        <f t="shared" si="2"/>
        <v>0.37734423049193527</v>
      </c>
      <c r="K21">
        <f t="shared" si="2"/>
        <v>0.21113355979573944</v>
      </c>
      <c r="L21">
        <f t="shared" si="2"/>
        <v>2.6831359199115074E-2</v>
      </c>
      <c r="M21">
        <f t="shared" si="2"/>
        <v>5.257156446814043E-2</v>
      </c>
      <c r="N21">
        <f t="shared" si="2"/>
        <v>5.4018405500607394E-2</v>
      </c>
      <c r="O21">
        <f t="shared" si="2"/>
        <v>6.4400890047986228E-2</v>
      </c>
      <c r="P21">
        <f t="shared" si="2"/>
        <v>8.5987156677489546E-2</v>
      </c>
      <c r="Q21">
        <f t="shared" si="2"/>
        <v>0.10322046366253072</v>
      </c>
      <c r="R21">
        <f t="shared" si="2"/>
        <v>0.25436423340439512</v>
      </c>
      <c r="S21">
        <f t="shared" si="2"/>
        <v>8.2725017504737056E-2</v>
      </c>
      <c r="T21">
        <f t="shared" si="2"/>
        <v>0.41003265875029582</v>
      </c>
      <c r="U21">
        <f t="shared" si="2"/>
        <v>6.7132539477868E-2</v>
      </c>
      <c r="V21">
        <f t="shared" si="2"/>
        <v>0.10280160812623475</v>
      </c>
      <c r="W21">
        <f t="shared" si="2"/>
        <v>0.22020892264359615</v>
      </c>
      <c r="X21">
        <f t="shared" si="2"/>
        <v>0.32328008193514474</v>
      </c>
      <c r="Y21">
        <f t="shared" si="2"/>
        <v>9.5316220269358001E-2</v>
      </c>
      <c r="Z21">
        <f t="shared" si="2"/>
        <v>0.18651942274868186</v>
      </c>
      <c r="AA21">
        <f t="shared" si="2"/>
        <v>0.23119390037631984</v>
      </c>
      <c r="AB21">
        <f t="shared" si="2"/>
        <v>0.18111882492735792</v>
      </c>
    </row>
    <row r="22" spans="1:29" s="25" customFormat="1" x14ac:dyDescent="0.25">
      <c r="C22" s="25" t="s">
        <v>29</v>
      </c>
      <c r="D22" s="25" t="s">
        <v>11</v>
      </c>
      <c r="E22" s="25" t="s">
        <v>30</v>
      </c>
      <c r="F22" s="25" t="s">
        <v>31</v>
      </c>
      <c r="G22" s="25" t="s">
        <v>32</v>
      </c>
      <c r="H22" s="25" t="s">
        <v>12</v>
      </c>
      <c r="I22" s="25" t="s">
        <v>33</v>
      </c>
      <c r="J22" s="25" t="s">
        <v>34</v>
      </c>
      <c r="K22" s="25" t="s">
        <v>35</v>
      </c>
      <c r="L22" s="25" t="s">
        <v>36</v>
      </c>
      <c r="M22" s="25" t="s">
        <v>37</v>
      </c>
      <c r="N22" s="25" t="s">
        <v>38</v>
      </c>
      <c r="O22" s="25" t="s">
        <v>39</v>
      </c>
      <c r="P22" s="25" t="s">
        <v>8</v>
      </c>
      <c r="Q22" s="25" t="s">
        <v>40</v>
      </c>
      <c r="R22" s="25" t="s">
        <v>41</v>
      </c>
      <c r="S22" s="25" t="s">
        <v>42</v>
      </c>
      <c r="T22" s="25" t="s">
        <v>43</v>
      </c>
      <c r="U22" s="25" t="s">
        <v>44</v>
      </c>
      <c r="V22" s="25" t="s">
        <v>45</v>
      </c>
      <c r="W22" s="25" t="s">
        <v>46</v>
      </c>
      <c r="X22" s="25" t="s">
        <v>15</v>
      </c>
      <c r="Y22" s="25" t="s">
        <v>10</v>
      </c>
      <c r="Z22" s="25" t="s">
        <v>9</v>
      </c>
      <c r="AA22" s="25" t="s">
        <v>47</v>
      </c>
      <c r="AB22" s="25" t="s">
        <v>48</v>
      </c>
      <c r="AC22" s="25" t="s">
        <v>28</v>
      </c>
    </row>
    <row r="23" spans="1:29" x14ac:dyDescent="0.25">
      <c r="A23" s="4" t="s">
        <v>72</v>
      </c>
      <c r="B23" s="5"/>
      <c r="C23" s="5"/>
      <c r="D23" s="5"/>
    </row>
    <row r="25" spans="1:29" ht="18.75" thickBot="1" x14ac:dyDescent="0.4">
      <c r="A25" s="6" t="s">
        <v>1</v>
      </c>
      <c r="B25" s="6" t="s">
        <v>2</v>
      </c>
      <c r="C25" s="6" t="s">
        <v>3</v>
      </c>
      <c r="D25" s="6" t="s">
        <v>4</v>
      </c>
      <c r="E25" s="6" t="s">
        <v>5</v>
      </c>
      <c r="F25" s="6" t="s">
        <v>6</v>
      </c>
      <c r="G25" s="6" t="s">
        <v>7</v>
      </c>
      <c r="J25" t="s">
        <v>71</v>
      </c>
    </row>
    <row r="26" spans="1:29" x14ac:dyDescent="0.25">
      <c r="A26" s="24" t="s">
        <v>58</v>
      </c>
      <c r="B26" s="7">
        <f>L19</f>
        <v>50.506866000000009</v>
      </c>
      <c r="C26" s="9">
        <v>79.898799999999994</v>
      </c>
      <c r="D26" s="8">
        <f t="shared" ref="D26:D54" si="3">B26/C26</f>
        <v>0.6321354763776178</v>
      </c>
      <c r="E26" s="8">
        <f t="shared" ref="E26:E29" si="4">2*D26</f>
        <v>1.2642709527552356</v>
      </c>
      <c r="F26" s="7">
        <f>E26*$D$64</f>
        <v>23.232516180159234</v>
      </c>
      <c r="G26" s="10">
        <f t="shared" ref="G26:G29" si="5">F26/2</f>
        <v>11.616258090079617</v>
      </c>
      <c r="H26" s="24" t="s">
        <v>58</v>
      </c>
    </row>
    <row r="27" spans="1:29" x14ac:dyDescent="0.25">
      <c r="A27" s="23" t="s">
        <v>55</v>
      </c>
      <c r="B27" s="7">
        <f>I19</f>
        <v>0.30867153333333336</v>
      </c>
      <c r="C27" s="9">
        <v>123.22</v>
      </c>
      <c r="D27" s="8">
        <f t="shared" si="3"/>
        <v>2.5050440945733922E-3</v>
      </c>
      <c r="E27" s="11">
        <f t="shared" si="4"/>
        <v>5.0100881891467844E-3</v>
      </c>
      <c r="F27" s="7">
        <f>E27*$D$64</f>
        <v>9.2066463019428349E-2</v>
      </c>
      <c r="G27" s="10">
        <f t="shared" si="5"/>
        <v>4.6033231509714174E-2</v>
      </c>
      <c r="H27" s="23" t="s">
        <v>55</v>
      </c>
      <c r="J27" s="26">
        <f>SUM(G35:G39,G49)</f>
        <v>0.98443206159898899</v>
      </c>
      <c r="K27" t="s">
        <v>73</v>
      </c>
    </row>
    <row r="28" spans="1:29" x14ac:dyDescent="0.25">
      <c r="A28" s="23" t="s">
        <v>53</v>
      </c>
      <c r="B28" s="7">
        <f>F19</f>
        <v>0.22755766666666663</v>
      </c>
      <c r="C28" s="9">
        <v>264.03680000000003</v>
      </c>
      <c r="D28" s="8">
        <f t="shared" si="3"/>
        <v>8.6184072321231968E-4</v>
      </c>
      <c r="E28" s="11">
        <f t="shared" si="4"/>
        <v>1.7236814464246394E-3</v>
      </c>
      <c r="F28" s="7">
        <f>E28*$D$64</f>
        <v>3.1674742669859916E-2</v>
      </c>
      <c r="G28" s="10">
        <f t="shared" si="5"/>
        <v>1.5837371334929958E-2</v>
      </c>
      <c r="H28" s="23" t="s">
        <v>53</v>
      </c>
      <c r="J28" s="16">
        <f>SUM(G33:G34,G28:G29,G40:G44)</f>
        <v>0.7768876437623401</v>
      </c>
      <c r="K28" t="s">
        <v>74</v>
      </c>
    </row>
    <row r="29" spans="1:29" x14ac:dyDescent="0.25">
      <c r="A29" s="23" t="s">
        <v>54</v>
      </c>
      <c r="B29" s="7">
        <f>G19</f>
        <v>2.5083152000000002</v>
      </c>
      <c r="C29" s="9">
        <v>270.02999999999997</v>
      </c>
      <c r="D29" s="8">
        <f t="shared" si="3"/>
        <v>9.2890241824982421E-3</v>
      </c>
      <c r="E29" s="11">
        <f t="shared" si="4"/>
        <v>1.8578048364996484E-2</v>
      </c>
      <c r="F29" s="7">
        <f>E29*$D$64</f>
        <v>0.34139423063935787</v>
      </c>
      <c r="G29" s="10">
        <f t="shared" si="5"/>
        <v>0.17069711531967893</v>
      </c>
      <c r="H29" s="23" t="s">
        <v>54</v>
      </c>
      <c r="J29" s="26">
        <f>SUM(G26:G27,G30,G31-2,G32,G45,G46,G47,G48,G52)</f>
        <v>17.31358199615774</v>
      </c>
      <c r="K29" t="s">
        <v>75</v>
      </c>
    </row>
    <row r="30" spans="1:29" x14ac:dyDescent="0.25">
      <c r="A30" s="24" t="s">
        <v>52</v>
      </c>
      <c r="B30" s="7">
        <f>E19</f>
        <v>0.55783986666666674</v>
      </c>
      <c r="C30" s="9">
        <v>101.94</v>
      </c>
      <c r="D30" s="8">
        <f t="shared" si="3"/>
        <v>5.4722372637499191E-3</v>
      </c>
      <c r="E30" s="8">
        <f>3*D30</f>
        <v>1.6416711791249757E-2</v>
      </c>
      <c r="F30" s="7">
        <f>E30*$D$64</f>
        <v>0.30167704279215585</v>
      </c>
      <c r="G30" s="10">
        <f t="shared" ref="G30:G43" si="6">F30*2/3</f>
        <v>0.2011180285281039</v>
      </c>
      <c r="H30" s="24" t="s">
        <v>52</v>
      </c>
      <c r="J30" s="26">
        <f>G53</f>
        <v>6.0701863420509192E-2</v>
      </c>
      <c r="K30" t="s">
        <v>76</v>
      </c>
    </row>
    <row r="31" spans="1:29" x14ac:dyDescent="0.25">
      <c r="A31" s="24" t="s">
        <v>59</v>
      </c>
      <c r="B31" s="7">
        <f>M19</f>
        <v>30.423468</v>
      </c>
      <c r="C31" s="9">
        <v>159.69</v>
      </c>
      <c r="D31" s="8">
        <f t="shared" si="3"/>
        <v>0.19051579936126245</v>
      </c>
      <c r="E31" s="8">
        <f>3*D31</f>
        <v>0.57154739808378729</v>
      </c>
      <c r="F31" s="7">
        <f>E31*$D$64</f>
        <v>10.502878472982074</v>
      </c>
      <c r="G31" s="10">
        <f t="shared" si="6"/>
        <v>7.001918981988049</v>
      </c>
      <c r="H31" s="24" t="s">
        <v>59</v>
      </c>
      <c r="J31" s="26">
        <f>G50</f>
        <v>1.0200508495815841</v>
      </c>
      <c r="K31" t="s">
        <v>77</v>
      </c>
    </row>
    <row r="32" spans="1:29" x14ac:dyDescent="0.25">
      <c r="A32" s="24" t="s">
        <v>62</v>
      </c>
      <c r="B32" s="7">
        <f>Q19</f>
        <v>0.83409906666666667</v>
      </c>
      <c r="C32" s="9">
        <v>151.99</v>
      </c>
      <c r="D32" s="8">
        <f t="shared" si="3"/>
        <v>5.4878549027348291E-3</v>
      </c>
      <c r="E32" s="8">
        <f>D32*3</f>
        <v>1.6463564708204488E-2</v>
      </c>
      <c r="F32" s="7">
        <f>E32*$D$64</f>
        <v>0.30253802211693293</v>
      </c>
      <c r="G32" s="10">
        <f t="shared" si="6"/>
        <v>0.20169201474462195</v>
      </c>
      <c r="H32" s="24" t="s">
        <v>62</v>
      </c>
    </row>
    <row r="33" spans="1:10" x14ac:dyDescent="0.25">
      <c r="A33" s="23" t="s">
        <v>57</v>
      </c>
      <c r="B33" s="9">
        <f>K19</f>
        <v>0.34353493333333335</v>
      </c>
      <c r="C33" s="9">
        <f>(2*44.956)+(3*15.999)</f>
        <v>137.90899999999999</v>
      </c>
      <c r="D33" s="8">
        <f t="shared" si="3"/>
        <v>2.4910262081034116E-3</v>
      </c>
      <c r="E33" s="8">
        <f t="shared" ref="E33" si="7">D33*3</f>
        <v>7.4730786243102348E-3</v>
      </c>
      <c r="F33" s="7">
        <f>E33*$D$64</f>
        <v>0.13732690739791314</v>
      </c>
      <c r="G33" s="9">
        <f t="shared" si="6"/>
        <v>9.1551271598608763E-2</v>
      </c>
      <c r="H33" s="23" t="s">
        <v>57</v>
      </c>
      <c r="J33" s="26">
        <f>G59-J31-J30</f>
        <v>36.919247286997901</v>
      </c>
    </row>
    <row r="34" spans="1:10" x14ac:dyDescent="0.25">
      <c r="A34" s="23" t="s">
        <v>51</v>
      </c>
      <c r="B34" s="7">
        <f>C19</f>
        <v>2.3091335333333332</v>
      </c>
      <c r="C34" s="9">
        <v>227.8082</v>
      </c>
      <c r="D34" s="8">
        <f t="shared" si="3"/>
        <v>1.0136305599769161E-2</v>
      </c>
      <c r="E34" s="8">
        <f t="shared" ref="E34:E43" si="8">D34*3</f>
        <v>3.0408916799307482E-2</v>
      </c>
      <c r="F34" s="7">
        <f>E34*$D$64</f>
        <v>0.55880082510904738</v>
      </c>
      <c r="G34" s="10">
        <f t="shared" si="6"/>
        <v>0.37253388340603161</v>
      </c>
      <c r="H34" s="23" t="s">
        <v>51</v>
      </c>
    </row>
    <row r="35" spans="1:10" ht="18.75" x14ac:dyDescent="0.25">
      <c r="A35" s="23" t="s">
        <v>60</v>
      </c>
      <c r="B35" s="7">
        <f>N19</f>
        <v>4.024501400000001</v>
      </c>
      <c r="C35" s="9">
        <v>325.81819999999999</v>
      </c>
      <c r="D35" s="8">
        <f t="shared" si="3"/>
        <v>1.2351984634375861E-2</v>
      </c>
      <c r="E35" s="8">
        <f t="shared" si="8"/>
        <v>3.7055953903127582E-2</v>
      </c>
      <c r="F35" s="7">
        <f>E35*$D$64</f>
        <v>0.68094821505585779</v>
      </c>
      <c r="G35" s="10">
        <f t="shared" si="6"/>
        <v>0.45396547670390519</v>
      </c>
      <c r="H35" s="23" t="s">
        <v>60</v>
      </c>
      <c r="J35" s="27" t="s">
        <v>78</v>
      </c>
    </row>
    <row r="36" spans="1:10" x14ac:dyDescent="0.25">
      <c r="A36" s="23" t="s">
        <v>61</v>
      </c>
      <c r="B36" s="7">
        <f>O19</f>
        <v>3.4739800666666669</v>
      </c>
      <c r="C36" s="9">
        <v>328.23820000000001</v>
      </c>
      <c r="D36" s="8">
        <f t="shared" si="3"/>
        <v>1.0583716540812943E-2</v>
      </c>
      <c r="E36" s="8">
        <f t="shared" si="8"/>
        <v>3.1751149622438829E-2</v>
      </c>
      <c r="F36" s="7">
        <f>E36*$D$64</f>
        <v>0.58346598546330641</v>
      </c>
      <c r="G36" s="10">
        <f t="shared" si="6"/>
        <v>0.38897732364220428</v>
      </c>
      <c r="H36" s="23" t="s">
        <v>61</v>
      </c>
      <c r="J36" s="16"/>
    </row>
    <row r="37" spans="1:10" x14ac:dyDescent="0.25">
      <c r="A37" s="23" t="s">
        <v>56</v>
      </c>
      <c r="B37" s="7">
        <f>J19</f>
        <v>0.12789193333333335</v>
      </c>
      <c r="C37" s="9">
        <v>329.81220000000002</v>
      </c>
      <c r="D37" s="8">
        <f t="shared" si="3"/>
        <v>3.8777199064598985E-4</v>
      </c>
      <c r="E37" s="8">
        <f t="shared" si="8"/>
        <v>1.1633159719379696E-3</v>
      </c>
      <c r="F37" s="7">
        <f>E37*$D$64</f>
        <v>2.1377345640811347E-2</v>
      </c>
      <c r="G37" s="10">
        <f t="shared" si="6"/>
        <v>1.4251563760540898E-2</v>
      </c>
      <c r="H37" s="23" t="s">
        <v>56</v>
      </c>
      <c r="J37" s="16"/>
    </row>
    <row r="38" spans="1:10" x14ac:dyDescent="0.25">
      <c r="A38" s="23" t="s">
        <v>63</v>
      </c>
      <c r="B38" s="7">
        <f>R19</f>
        <v>0.22335326666666669</v>
      </c>
      <c r="C38" s="9">
        <v>336.47820000000002</v>
      </c>
      <c r="D38" s="8">
        <f t="shared" si="3"/>
        <v>6.6379713950760158E-4</v>
      </c>
      <c r="E38" s="8">
        <f t="shared" si="8"/>
        <v>1.9913914185228049E-3</v>
      </c>
      <c r="F38" s="7">
        <f>E38*$D$64</f>
        <v>3.6594238957270646E-2</v>
      </c>
      <c r="G38" s="10">
        <f t="shared" si="6"/>
        <v>2.4396159304847096E-2</v>
      </c>
      <c r="H38" s="23" t="s">
        <v>63</v>
      </c>
      <c r="J38" s="16"/>
    </row>
    <row r="39" spans="1:10" x14ac:dyDescent="0.25">
      <c r="A39" s="23" t="s">
        <v>66</v>
      </c>
      <c r="B39" s="7">
        <f>U19</f>
        <v>0.47951226666666652</v>
      </c>
      <c r="C39" s="9">
        <v>362.4982</v>
      </c>
      <c r="D39" s="8">
        <f t="shared" si="3"/>
        <v>1.3227990281514956E-3</v>
      </c>
      <c r="E39" s="8">
        <f t="shared" si="8"/>
        <v>3.9683970844544871E-3</v>
      </c>
      <c r="F39" s="7">
        <f>E39*$D$64</f>
        <v>7.2924122216809981E-2</v>
      </c>
      <c r="G39" s="10">
        <f t="shared" si="6"/>
        <v>4.8616081477873323E-2</v>
      </c>
      <c r="H39" s="23" t="s">
        <v>66</v>
      </c>
      <c r="J39" s="16"/>
    </row>
    <row r="40" spans="1:10" x14ac:dyDescent="0.25">
      <c r="A40" s="23" t="s">
        <v>69</v>
      </c>
      <c r="B40" s="7">
        <f>AB19</f>
        <v>0.25513186666666665</v>
      </c>
      <c r="C40" s="9">
        <f>(15.999*3)+(2*162.5)</f>
        <v>372.99700000000001</v>
      </c>
      <c r="D40" s="8">
        <f t="shared" si="3"/>
        <v>6.8400514391983482E-4</v>
      </c>
      <c r="E40" s="8">
        <f t="shared" si="8"/>
        <v>2.0520154317595044E-3</v>
      </c>
      <c r="F40" s="7">
        <f>E40*$D$64</f>
        <v>3.770827892264228E-2</v>
      </c>
      <c r="G40" s="10">
        <f t="shared" si="6"/>
        <v>2.5138852615094853E-2</v>
      </c>
      <c r="H40" s="23" t="s">
        <v>69</v>
      </c>
      <c r="J40" s="16"/>
    </row>
    <row r="41" spans="1:10" x14ac:dyDescent="0.25">
      <c r="A41" s="23" t="s">
        <v>68</v>
      </c>
      <c r="B41" s="7">
        <f>W19</f>
        <v>0.12659826666666665</v>
      </c>
      <c r="C41" s="9">
        <f>(15.999*3)+(2*164.93)</f>
        <v>377.85700000000003</v>
      </c>
      <c r="D41" s="8">
        <f t="shared" si="3"/>
        <v>3.3504279837786953E-4</v>
      </c>
      <c r="E41" s="8">
        <f t="shared" si="8"/>
        <v>1.0051283951336087E-3</v>
      </c>
      <c r="F41" s="7">
        <f>E41*$D$64</f>
        <v>1.8470456552203932E-2</v>
      </c>
      <c r="G41" s="10">
        <f t="shared" si="6"/>
        <v>1.2313637701469288E-2</v>
      </c>
      <c r="H41" s="23" t="s">
        <v>68</v>
      </c>
      <c r="J41" s="16"/>
    </row>
    <row r="42" spans="1:10" x14ac:dyDescent="0.25">
      <c r="A42" s="23" t="s">
        <v>67</v>
      </c>
      <c r="B42" s="7">
        <f>V19</f>
        <v>0.41896733333333336</v>
      </c>
      <c r="C42" s="9">
        <f>(15.999*3)+(2*167.26)</f>
        <v>382.517</v>
      </c>
      <c r="D42" s="8">
        <f t="shared" si="3"/>
        <v>1.0952907539621332E-3</v>
      </c>
      <c r="E42" s="8">
        <f t="shared" si="8"/>
        <v>3.2858722618863997E-3</v>
      </c>
      <c r="F42" s="7">
        <f>E42*$D$64</f>
        <v>6.0381898614253415E-2</v>
      </c>
      <c r="G42" s="10">
        <f t="shared" si="6"/>
        <v>4.0254599076168941E-2</v>
      </c>
      <c r="H42" s="23" t="s">
        <v>67</v>
      </c>
      <c r="J42" s="16"/>
    </row>
    <row r="43" spans="1:10" x14ac:dyDescent="0.25">
      <c r="A43" s="23" t="s">
        <v>64</v>
      </c>
      <c r="B43" s="7">
        <f>S19</f>
        <v>0.45826813333333333</v>
      </c>
      <c r="C43" s="9">
        <f>(15.999*3)+(2*173.05)</f>
        <v>394.09700000000004</v>
      </c>
      <c r="D43" s="8">
        <f t="shared" si="3"/>
        <v>1.1628308089971081E-3</v>
      </c>
      <c r="E43" s="8">
        <f t="shared" si="8"/>
        <v>3.4884924269913244E-3</v>
      </c>
      <c r="F43" s="7">
        <f>E43*$D$64</f>
        <v>6.4105290545364291E-2</v>
      </c>
      <c r="G43" s="10">
        <f t="shared" si="6"/>
        <v>4.2736860363576192E-2</v>
      </c>
      <c r="H43" s="23" t="s">
        <v>64</v>
      </c>
      <c r="J43" s="16"/>
    </row>
    <row r="44" spans="1:10" x14ac:dyDescent="0.25">
      <c r="A44" s="23" t="s">
        <v>65</v>
      </c>
      <c r="B44" s="7">
        <f>T19</f>
        <v>6.3059933333333346E-2</v>
      </c>
      <c r="C44" s="9">
        <f>(15.999*3)+(2*174.97)</f>
        <v>397.93700000000001</v>
      </c>
      <c r="D44" s="8">
        <f>B44/C44</f>
        <v>1.5846712754363968E-4</v>
      </c>
      <c r="E44" s="8">
        <f>D44*3</f>
        <v>4.7540138263091905E-4</v>
      </c>
      <c r="F44" s="7">
        <f>E44*$D$64</f>
        <v>8.7360785201723926E-3</v>
      </c>
      <c r="G44" s="10">
        <f>F44*2/3</f>
        <v>5.8240523467815953E-3</v>
      </c>
      <c r="H44" s="23" t="s">
        <v>65</v>
      </c>
      <c r="J44" s="16"/>
    </row>
    <row r="45" spans="1:10" x14ac:dyDescent="0.25">
      <c r="A45" s="24" t="s">
        <v>8</v>
      </c>
      <c r="B45" s="7">
        <f>P19</f>
        <v>0.45649373333333332</v>
      </c>
      <c r="C45" s="9">
        <v>70.94</v>
      </c>
      <c r="D45" s="8">
        <f t="shared" si="3"/>
        <v>6.4349271684992016E-3</v>
      </c>
      <c r="E45" s="8">
        <f t="shared" ref="E45:E51" si="9">D45*1</f>
        <v>6.4349271684992016E-3</v>
      </c>
      <c r="F45" s="7">
        <f>E45*$D$64</f>
        <v>0.11824961194789646</v>
      </c>
      <c r="G45" s="10">
        <f t="shared" ref="G45:G49" si="10">F45</f>
        <v>0.11824961194789646</v>
      </c>
      <c r="H45" s="24" t="s">
        <v>8</v>
      </c>
    </row>
    <row r="46" spans="1:10" x14ac:dyDescent="0.25">
      <c r="A46" s="24" t="s">
        <v>9</v>
      </c>
      <c r="B46" s="7">
        <f>Z19</f>
        <v>7.6520600000000008E-2</v>
      </c>
      <c r="C46" s="12">
        <v>81.38</v>
      </c>
      <c r="D46" s="8">
        <f t="shared" si="3"/>
        <v>9.4028753993610238E-4</v>
      </c>
      <c r="E46" s="8">
        <f t="shared" si="9"/>
        <v>9.4028753993610238E-4</v>
      </c>
      <c r="F46" s="7">
        <f>E46*$D$64</f>
        <v>1.7278926987889826E-2</v>
      </c>
      <c r="G46" s="10">
        <f t="shared" si="10"/>
        <v>1.7278926987889826E-2</v>
      </c>
      <c r="H46" s="24" t="s">
        <v>9</v>
      </c>
    </row>
    <row r="47" spans="1:10" x14ac:dyDescent="0.25">
      <c r="A47" s="23" t="s">
        <v>10</v>
      </c>
      <c r="B47" s="7">
        <f>Y19</f>
        <v>0.65624633333333338</v>
      </c>
      <c r="C47" s="12">
        <v>223.18940000000001</v>
      </c>
      <c r="D47" s="8">
        <f t="shared" si="3"/>
        <v>2.9403113827687756E-3</v>
      </c>
      <c r="E47" s="8">
        <f t="shared" si="9"/>
        <v>2.9403113827687756E-3</v>
      </c>
      <c r="F47" s="7">
        <f>E47*$D$64</f>
        <v>5.4031797239358872E-2</v>
      </c>
      <c r="G47" s="10">
        <f>F47</f>
        <v>5.4031797239358872E-2</v>
      </c>
      <c r="H47" s="23" t="s">
        <v>10</v>
      </c>
    </row>
    <row r="48" spans="1:10" x14ac:dyDescent="0.25">
      <c r="A48" s="24" t="s">
        <v>11</v>
      </c>
      <c r="B48" s="7">
        <f>D20</f>
        <v>1.7915327931876314E-2</v>
      </c>
      <c r="C48" s="12">
        <v>40.311399999999999</v>
      </c>
      <c r="D48" s="8">
        <f t="shared" si="3"/>
        <v>4.4442336242046457E-4</v>
      </c>
      <c r="E48" s="8">
        <f t="shared" si="9"/>
        <v>4.4442336242046457E-4</v>
      </c>
      <c r="F48" s="7">
        <f>E48*$D$64</f>
        <v>8.166819727822348E-3</v>
      </c>
      <c r="G48" s="10">
        <f t="shared" si="10"/>
        <v>8.166819727822348E-3</v>
      </c>
      <c r="H48" s="24" t="s">
        <v>11</v>
      </c>
    </row>
    <row r="49" spans="1:8" x14ac:dyDescent="0.25">
      <c r="A49" s="24" t="s">
        <v>12</v>
      </c>
      <c r="B49" s="7">
        <f>H19</f>
        <v>0.1654836666666667</v>
      </c>
      <c r="C49" s="12">
        <v>56.08</v>
      </c>
      <c r="D49" s="8">
        <f t="shared" si="3"/>
        <v>2.9508499762244417E-3</v>
      </c>
      <c r="E49" s="8">
        <f t="shared" si="9"/>
        <v>2.9508499762244417E-3</v>
      </c>
      <c r="F49" s="7">
        <f>E49*$D$64</f>
        <v>5.4225456709618244E-2</v>
      </c>
      <c r="G49" s="10">
        <f t="shared" si="10"/>
        <v>5.4225456709618244E-2</v>
      </c>
      <c r="H49" s="24" t="s">
        <v>12</v>
      </c>
    </row>
    <row r="50" spans="1:8" ht="15.75" x14ac:dyDescent="0.3">
      <c r="A50" s="8" t="s">
        <v>13</v>
      </c>
      <c r="B50" s="7">
        <v>0.5</v>
      </c>
      <c r="C50" s="12">
        <v>18.015000000000001</v>
      </c>
      <c r="D50" s="8">
        <f t="shared" si="3"/>
        <v>2.7754648903691368E-2</v>
      </c>
      <c r="E50" s="8">
        <f t="shared" si="9"/>
        <v>2.7754648903691368E-2</v>
      </c>
      <c r="F50" s="7">
        <f>E50*$D$64</f>
        <v>0.51002542479079205</v>
      </c>
      <c r="G50" s="10">
        <f t="shared" ref="G50" si="11">2*F50</f>
        <v>1.0200508495815841</v>
      </c>
      <c r="H50" s="8" t="s">
        <v>13</v>
      </c>
    </row>
    <row r="51" spans="1:8" ht="15.75" x14ac:dyDescent="0.3">
      <c r="A51" s="11" t="s">
        <v>14</v>
      </c>
      <c r="B51" s="7">
        <v>0</v>
      </c>
      <c r="C51" s="12"/>
      <c r="D51" s="8"/>
      <c r="E51" s="8">
        <f t="shared" si="9"/>
        <v>0</v>
      </c>
      <c r="F51" s="8"/>
      <c r="G51" s="10"/>
      <c r="H51" s="11" t="s">
        <v>14</v>
      </c>
    </row>
    <row r="52" spans="1:8" x14ac:dyDescent="0.25">
      <c r="A52" s="23" t="s">
        <v>70</v>
      </c>
      <c r="B52" s="7">
        <f>AA19</f>
        <v>0.35315299999999999</v>
      </c>
      <c r="C52" s="12">
        <v>265.77999999999997</v>
      </c>
      <c r="D52" s="8">
        <f t="shared" si="3"/>
        <v>1.3287418165399956E-3</v>
      </c>
      <c r="E52" s="8">
        <f>D52*5</f>
        <v>6.6437090826999782E-3</v>
      </c>
      <c r="F52" s="7">
        <f>E52*$D$64</f>
        <v>0.12208623351167072</v>
      </c>
      <c r="G52" s="10">
        <f>F52*2/5</f>
        <v>4.8834493404668292E-2</v>
      </c>
      <c r="H52" s="23" t="s">
        <v>70</v>
      </c>
    </row>
    <row r="53" spans="1:8" x14ac:dyDescent="0.25">
      <c r="A53" s="24" t="s">
        <v>15</v>
      </c>
      <c r="B53" s="7">
        <f>X19</f>
        <v>0.11711133333333335</v>
      </c>
      <c r="C53" s="12">
        <v>35.453000000000003</v>
      </c>
      <c r="D53" s="8">
        <f t="shared" si="3"/>
        <v>3.3032841602497203E-3</v>
      </c>
      <c r="E53" s="8">
        <f>D53*1</f>
        <v>3.3032841602497203E-3</v>
      </c>
      <c r="F53" s="7">
        <f>E53*$D$64</f>
        <v>6.0701863420509192E-2</v>
      </c>
      <c r="G53" s="10">
        <f>F53</f>
        <v>6.0701863420509192E-2</v>
      </c>
      <c r="H53" s="24" t="s">
        <v>15</v>
      </c>
    </row>
    <row r="54" spans="1:8" x14ac:dyDescent="0.25">
      <c r="A54" s="24" t="s">
        <v>16</v>
      </c>
      <c r="B54" s="7">
        <v>0</v>
      </c>
      <c r="C54" s="12">
        <v>18.998403</v>
      </c>
      <c r="D54" s="8">
        <f t="shared" si="3"/>
        <v>0</v>
      </c>
      <c r="E54" s="8">
        <f>D54*1</f>
        <v>0</v>
      </c>
      <c r="F54" s="7">
        <f>E54*$D$64</f>
        <v>0</v>
      </c>
      <c r="G54" s="10">
        <f>F54</f>
        <v>0</v>
      </c>
      <c r="H54" s="24" t="s">
        <v>16</v>
      </c>
    </row>
    <row r="55" spans="1:8" x14ac:dyDescent="0.25">
      <c r="A55" s="13" t="s">
        <v>17</v>
      </c>
      <c r="B55" s="14">
        <f>SUM(B26:B54)</f>
        <v>100.01367426126519</v>
      </c>
      <c r="E55">
        <f>SUM(E26:E54)</f>
        <v>2.0695420002380365</v>
      </c>
    </row>
    <row r="56" spans="1:8" x14ac:dyDescent="0.25">
      <c r="A56" s="15" t="s">
        <v>18</v>
      </c>
      <c r="B56" s="16">
        <f>($B54*15.9995)/(2*18.998403)+(B53*15.9994)/(2*35.453)</f>
        <v>2.6425282296749685E-2</v>
      </c>
      <c r="E56">
        <f>0.5*(E53+E54)</f>
        <v>1.6516420801248601E-3</v>
      </c>
      <c r="G56" s="26">
        <f>SUM(G26:G54)</f>
        <v>22.155654414521159</v>
      </c>
    </row>
    <row r="57" spans="1:8" x14ac:dyDescent="0.25">
      <c r="B57" s="16">
        <f>B55-B56</f>
        <v>99.987248978968438</v>
      </c>
      <c r="E57">
        <f>E55-E56</f>
        <v>2.0678903581579116</v>
      </c>
    </row>
    <row r="59" spans="1:8" x14ac:dyDescent="0.25">
      <c r="E59" s="17" t="s">
        <v>19</v>
      </c>
      <c r="F59" s="18"/>
      <c r="G59" s="19">
        <v>38</v>
      </c>
    </row>
    <row r="63" spans="1:8" x14ac:dyDescent="0.25">
      <c r="C63" s="20" t="s">
        <v>20</v>
      </c>
      <c r="D63" s="20"/>
      <c r="E63" s="20"/>
      <c r="F63" s="20"/>
    </row>
    <row r="64" spans="1:8" x14ac:dyDescent="0.25">
      <c r="C64" s="21" t="s">
        <v>21</v>
      </c>
      <c r="D64" s="20">
        <f>G59/E57</f>
        <v>18.37621605521224</v>
      </c>
      <c r="E64" s="20"/>
      <c r="F64" s="20"/>
    </row>
    <row r="65" spans="1:6" x14ac:dyDescent="0.25">
      <c r="C65" s="20"/>
      <c r="D65" s="20"/>
      <c r="E65" s="20"/>
      <c r="F65" s="20"/>
    </row>
    <row r="66" spans="1:6" x14ac:dyDescent="0.25">
      <c r="C66" s="20" t="s">
        <v>22</v>
      </c>
      <c r="D66" s="20"/>
      <c r="E66" s="20"/>
      <c r="F66" s="20"/>
    </row>
    <row r="68" spans="1:6" x14ac:dyDescent="0.25">
      <c r="A68" s="22" t="s">
        <v>23</v>
      </c>
      <c r="B68" s="22"/>
      <c r="C68" s="22"/>
      <c r="D68" s="22"/>
      <c r="E68" s="22"/>
      <c r="F68" s="22"/>
    </row>
    <row r="70" spans="1:6" x14ac:dyDescent="0.25">
      <c r="A70" t="s">
        <v>24</v>
      </c>
    </row>
  </sheetData>
  <sortState ref="J36:K44">
    <sortCondition descending="1" ref="J3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workbookViewId="0">
      <selection sqref="A1:XFD19"/>
    </sheetView>
  </sheetViews>
  <sheetFormatPr defaultRowHeight="15" x14ac:dyDescent="0.25"/>
  <sheetData>
    <row r="1" spans="1:29" x14ac:dyDescent="0.25">
      <c r="A1" t="s">
        <v>26</v>
      </c>
      <c r="B1" t="s">
        <v>27</v>
      </c>
      <c r="C1" t="s">
        <v>29</v>
      </c>
      <c r="D1" t="s">
        <v>11</v>
      </c>
      <c r="E1" t="s">
        <v>30</v>
      </c>
      <c r="F1" t="s">
        <v>31</v>
      </c>
      <c r="G1" t="s">
        <v>32</v>
      </c>
      <c r="H1" t="s">
        <v>12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t="s">
        <v>38</v>
      </c>
      <c r="O1" t="s">
        <v>39</v>
      </c>
      <c r="P1" t="s">
        <v>8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15</v>
      </c>
      <c r="Y1" t="s">
        <v>10</v>
      </c>
      <c r="Z1" t="s">
        <v>9</v>
      </c>
      <c r="AA1" t="s">
        <v>47</v>
      </c>
      <c r="AB1" t="s">
        <v>48</v>
      </c>
      <c r="AC1" t="s">
        <v>28</v>
      </c>
    </row>
    <row r="2" spans="1:29" x14ac:dyDescent="0.25">
      <c r="A2">
        <v>16</v>
      </c>
      <c r="B2" t="s">
        <v>25</v>
      </c>
      <c r="C2">
        <v>2.4956179999999999</v>
      </c>
      <c r="D2">
        <v>6.0413000000000001E-2</v>
      </c>
      <c r="E2">
        <v>0.63977499999999998</v>
      </c>
      <c r="F2">
        <v>0.17435</v>
      </c>
      <c r="G2">
        <v>2.4930650000000001</v>
      </c>
      <c r="H2">
        <v>0.224603</v>
      </c>
      <c r="I2">
        <v>0.27170899999999998</v>
      </c>
      <c r="J2">
        <v>0.12604699999999999</v>
      </c>
      <c r="K2">
        <v>0.36124499999999998</v>
      </c>
      <c r="L2">
        <v>51.459350000000001</v>
      </c>
      <c r="M2">
        <v>29.89639</v>
      </c>
      <c r="N2">
        <v>4.2136699999999996</v>
      </c>
      <c r="O2">
        <v>3.368452</v>
      </c>
      <c r="P2">
        <v>0.46558699999999997</v>
      </c>
      <c r="Q2">
        <v>0.91240500000000002</v>
      </c>
      <c r="R2">
        <v>0.18063100000000001</v>
      </c>
      <c r="S2">
        <v>0.49579200000000001</v>
      </c>
      <c r="T2">
        <v>5.3353999999999999E-2</v>
      </c>
      <c r="U2">
        <v>0.490923</v>
      </c>
      <c r="V2">
        <v>0.397982</v>
      </c>
      <c r="W2">
        <v>0.13576199999999999</v>
      </c>
      <c r="X2">
        <v>9.1163999999999995E-2</v>
      </c>
      <c r="Y2">
        <v>0.68954400000000005</v>
      </c>
      <c r="Z2">
        <v>6.6047999999999996E-2</v>
      </c>
      <c r="AA2">
        <v>0.321218</v>
      </c>
      <c r="AB2">
        <v>0.23971600000000001</v>
      </c>
      <c r="AC2">
        <v>100.3248</v>
      </c>
    </row>
    <row r="3" spans="1:29" x14ac:dyDescent="0.25">
      <c r="A3">
        <v>17</v>
      </c>
      <c r="B3" t="s">
        <v>25</v>
      </c>
      <c r="C3">
        <v>2.155122</v>
      </c>
      <c r="D3">
        <v>7.7156000000000002E-2</v>
      </c>
      <c r="E3">
        <v>0.63478500000000004</v>
      </c>
      <c r="F3">
        <v>0.23787800000000001</v>
      </c>
      <c r="G3">
        <v>2.154601</v>
      </c>
      <c r="H3">
        <v>0.13711499999999999</v>
      </c>
      <c r="I3">
        <v>0.37495400000000001</v>
      </c>
      <c r="J3">
        <v>8.4254999999999997E-2</v>
      </c>
      <c r="K3">
        <v>0.47861500000000001</v>
      </c>
      <c r="L3">
        <v>50.705150000000003</v>
      </c>
      <c r="M3">
        <v>29.75956</v>
      </c>
      <c r="N3">
        <v>4.3027319999999998</v>
      </c>
      <c r="O3">
        <v>3.8927559999999999</v>
      </c>
      <c r="P3">
        <v>0.494253</v>
      </c>
      <c r="Q3">
        <v>0.77832299999999999</v>
      </c>
      <c r="R3">
        <v>0.21365899999999999</v>
      </c>
      <c r="S3">
        <v>0.47393099999999999</v>
      </c>
      <c r="T3">
        <v>7.7052999999999996E-2</v>
      </c>
      <c r="U3">
        <v>0.48444599999999999</v>
      </c>
      <c r="V3">
        <v>0.44701000000000002</v>
      </c>
      <c r="W3">
        <v>0.114123</v>
      </c>
      <c r="X3">
        <v>5.8874000000000003E-2</v>
      </c>
      <c r="Y3">
        <v>0.59018599999999999</v>
      </c>
      <c r="Z3">
        <v>7.6799000000000006E-2</v>
      </c>
      <c r="AA3">
        <v>0.329013</v>
      </c>
      <c r="AB3">
        <v>0.21697900000000001</v>
      </c>
      <c r="AC3">
        <v>99.349329999999995</v>
      </c>
    </row>
    <row r="4" spans="1:29" x14ac:dyDescent="0.25">
      <c r="A4">
        <v>18</v>
      </c>
      <c r="B4" t="s">
        <v>25</v>
      </c>
      <c r="C4">
        <v>2.7329669999999999</v>
      </c>
      <c r="D4">
        <v>7.8085000000000002E-2</v>
      </c>
      <c r="E4">
        <v>0.63068900000000006</v>
      </c>
      <c r="F4">
        <v>0.255693</v>
      </c>
      <c r="G4">
        <v>2.3207550000000001</v>
      </c>
      <c r="H4">
        <v>0.132798</v>
      </c>
      <c r="I4">
        <v>0.17290800000000001</v>
      </c>
      <c r="J4">
        <v>0.20568400000000001</v>
      </c>
      <c r="K4">
        <v>0.21912100000000001</v>
      </c>
      <c r="L4">
        <v>50.557940000000002</v>
      </c>
      <c r="M4">
        <v>30.11618</v>
      </c>
      <c r="N4">
        <v>3.4503010000000001</v>
      </c>
      <c r="O4">
        <v>3.8691040000000001</v>
      </c>
      <c r="P4">
        <v>0.40703</v>
      </c>
      <c r="Q4">
        <v>0.84973399999999999</v>
      </c>
      <c r="R4">
        <v>0.35938599999999998</v>
      </c>
      <c r="S4">
        <v>0.42871300000000001</v>
      </c>
      <c r="T4">
        <v>4.2118999999999997E-2</v>
      </c>
      <c r="U4">
        <v>0.48186499999999999</v>
      </c>
      <c r="V4">
        <v>0.49062299999999998</v>
      </c>
      <c r="W4">
        <v>0.15237000000000001</v>
      </c>
      <c r="X4">
        <v>0.10196</v>
      </c>
      <c r="Y4">
        <v>0.67385200000000001</v>
      </c>
      <c r="Z4">
        <v>7.6766000000000001E-2</v>
      </c>
      <c r="AA4">
        <v>0.36477599999999999</v>
      </c>
      <c r="AB4">
        <v>0.227182</v>
      </c>
      <c r="AC4">
        <v>99.398600000000002</v>
      </c>
    </row>
    <row r="5" spans="1:29" x14ac:dyDescent="0.25">
      <c r="A5">
        <v>19</v>
      </c>
      <c r="B5" t="s">
        <v>25</v>
      </c>
      <c r="C5">
        <v>2.04535</v>
      </c>
      <c r="D5">
        <v>6.3939999999999997E-2</v>
      </c>
      <c r="E5">
        <v>0.62268900000000005</v>
      </c>
      <c r="F5">
        <v>0.27757999999999999</v>
      </c>
      <c r="G5">
        <v>2.3712970000000002</v>
      </c>
      <c r="H5">
        <v>0.15149199999999999</v>
      </c>
      <c r="I5">
        <v>0.38875999999999999</v>
      </c>
      <c r="J5">
        <v>3.9537999999999997E-2</v>
      </c>
      <c r="K5">
        <v>0.42424899999999999</v>
      </c>
      <c r="L5">
        <v>51.30397</v>
      </c>
      <c r="M5">
        <v>29.993819999999999</v>
      </c>
      <c r="N5">
        <v>4.1503680000000003</v>
      </c>
      <c r="O5">
        <v>3.5319449999999999</v>
      </c>
      <c r="P5">
        <v>0.47004299999999999</v>
      </c>
      <c r="Q5">
        <v>0.98948400000000003</v>
      </c>
      <c r="R5">
        <v>0.12767999999999999</v>
      </c>
      <c r="S5">
        <v>0.435056</v>
      </c>
      <c r="T5">
        <v>5.3733999999999997E-2</v>
      </c>
      <c r="U5">
        <v>0.48099799999999998</v>
      </c>
      <c r="V5">
        <v>0.41279500000000002</v>
      </c>
      <c r="W5">
        <v>8.2955000000000001E-2</v>
      </c>
      <c r="X5">
        <v>0.108418</v>
      </c>
      <c r="Y5">
        <v>0.63217699999999999</v>
      </c>
      <c r="Z5">
        <v>0.105142</v>
      </c>
      <c r="AA5">
        <v>0.34895300000000001</v>
      </c>
      <c r="AB5">
        <v>0.20717099999999999</v>
      </c>
      <c r="AC5">
        <v>99.819609999999997</v>
      </c>
    </row>
    <row r="6" spans="1:29" x14ac:dyDescent="0.25">
      <c r="A6">
        <v>20</v>
      </c>
      <c r="B6" t="s">
        <v>25</v>
      </c>
      <c r="C6">
        <v>2.3888950000000002</v>
      </c>
      <c r="D6">
        <v>2.4351000000000001E-2</v>
      </c>
      <c r="E6">
        <v>0.61484899999999998</v>
      </c>
      <c r="F6">
        <v>0.290161</v>
      </c>
      <c r="G6">
        <v>2.4504519999999999</v>
      </c>
      <c r="H6">
        <v>0.17052</v>
      </c>
      <c r="I6">
        <v>0.345891</v>
      </c>
      <c r="J6">
        <v>0.17342199999999999</v>
      </c>
      <c r="K6">
        <v>0.32809899999999997</v>
      </c>
      <c r="L6">
        <v>50.922049999999999</v>
      </c>
      <c r="M6">
        <v>30.21771</v>
      </c>
      <c r="N6">
        <v>4.0871069999999996</v>
      </c>
      <c r="O6">
        <v>3.714289</v>
      </c>
      <c r="P6">
        <v>0.45347300000000001</v>
      </c>
      <c r="Q6">
        <v>0.76586100000000001</v>
      </c>
      <c r="R6">
        <v>0.23549</v>
      </c>
      <c r="S6">
        <v>0.43750099999999997</v>
      </c>
      <c r="T6">
        <v>0.118934</v>
      </c>
      <c r="U6">
        <v>0.53437400000000002</v>
      </c>
      <c r="V6">
        <v>0.41301700000000002</v>
      </c>
      <c r="W6">
        <v>0.14730199999999999</v>
      </c>
      <c r="X6">
        <v>0.129271</v>
      </c>
      <c r="Y6">
        <v>0.64382099999999998</v>
      </c>
      <c r="Z6">
        <v>6.7806000000000005E-2</v>
      </c>
      <c r="AA6">
        <v>0.33771200000000001</v>
      </c>
      <c r="AB6">
        <v>0.28947299999999998</v>
      </c>
      <c r="AC6">
        <v>100.3018</v>
      </c>
    </row>
    <row r="7" spans="1:29" x14ac:dyDescent="0.25">
      <c r="A7">
        <v>21</v>
      </c>
      <c r="B7" t="s">
        <v>25</v>
      </c>
      <c r="C7">
        <v>2.0549110000000002</v>
      </c>
      <c r="D7">
        <v>2.0997999999999999E-2</v>
      </c>
      <c r="E7">
        <v>0.54919799999999996</v>
      </c>
      <c r="F7">
        <v>0.211503</v>
      </c>
      <c r="G7">
        <v>2.8988779999999998</v>
      </c>
      <c r="H7">
        <v>0.14827000000000001</v>
      </c>
      <c r="I7">
        <v>0.37952000000000002</v>
      </c>
      <c r="J7">
        <v>0.18364</v>
      </c>
      <c r="K7">
        <v>0.37906699999999999</v>
      </c>
      <c r="L7">
        <v>50.195329999999998</v>
      </c>
      <c r="M7">
        <v>30.32047</v>
      </c>
      <c r="N7">
        <v>4.0498130000000003</v>
      </c>
      <c r="O7">
        <v>3.4458250000000001</v>
      </c>
      <c r="P7">
        <v>0.45439600000000002</v>
      </c>
      <c r="Q7">
        <v>0.76622699999999999</v>
      </c>
      <c r="R7">
        <v>0.25191999999999998</v>
      </c>
      <c r="S7">
        <v>0.47800599999999999</v>
      </c>
      <c r="T7">
        <v>6.6397999999999999E-2</v>
      </c>
      <c r="U7">
        <v>0.491865</v>
      </c>
      <c r="V7">
        <v>0.40523199999999998</v>
      </c>
      <c r="W7">
        <v>0.109997</v>
      </c>
      <c r="X7">
        <v>0.18277099999999999</v>
      </c>
      <c r="Y7">
        <v>0.63641700000000001</v>
      </c>
      <c r="Z7">
        <v>7.6341000000000006E-2</v>
      </c>
      <c r="AA7">
        <v>0.32735999999999998</v>
      </c>
      <c r="AB7">
        <v>0.246533</v>
      </c>
      <c r="AC7">
        <v>99.330889999999997</v>
      </c>
    </row>
    <row r="8" spans="1:29" x14ac:dyDescent="0.25">
      <c r="A8">
        <v>22</v>
      </c>
      <c r="B8" t="s">
        <v>25</v>
      </c>
      <c r="C8">
        <v>2.5111469999999998</v>
      </c>
      <c r="D8">
        <v>6.0082999999999998E-2</v>
      </c>
      <c r="E8">
        <v>0.50247699999999995</v>
      </c>
      <c r="F8">
        <v>0.109683</v>
      </c>
      <c r="G8">
        <v>2.5738940000000001</v>
      </c>
      <c r="H8">
        <v>0.13552700000000001</v>
      </c>
      <c r="I8">
        <v>0.26846199999999998</v>
      </c>
      <c r="J8">
        <v>3.9482000000000003E-2</v>
      </c>
      <c r="K8">
        <v>0.28090500000000002</v>
      </c>
      <c r="L8">
        <v>51.15878</v>
      </c>
      <c r="M8">
        <v>29.32216</v>
      </c>
      <c r="N8">
        <v>4.0794730000000001</v>
      </c>
      <c r="O8">
        <v>3.4002949999999998</v>
      </c>
      <c r="P8">
        <v>0.41952</v>
      </c>
      <c r="Q8">
        <v>0.87737699999999996</v>
      </c>
      <c r="R8">
        <v>0.262401</v>
      </c>
      <c r="S8">
        <v>0.46399800000000002</v>
      </c>
      <c r="T8">
        <v>7.2374999999999995E-2</v>
      </c>
      <c r="U8">
        <v>0.47478500000000001</v>
      </c>
      <c r="V8">
        <v>0.47336899999999998</v>
      </c>
      <c r="W8">
        <v>0.143124</v>
      </c>
      <c r="X8">
        <v>0.14577100000000001</v>
      </c>
      <c r="Y8">
        <v>0.67737599999999998</v>
      </c>
      <c r="Z8">
        <v>6.4342999999999997E-2</v>
      </c>
      <c r="AA8">
        <v>0.45345600000000003</v>
      </c>
      <c r="AB8">
        <v>0.281669</v>
      </c>
      <c r="AC8">
        <v>99.251919999999998</v>
      </c>
    </row>
    <row r="9" spans="1:29" x14ac:dyDescent="0.25">
      <c r="A9">
        <v>23</v>
      </c>
      <c r="B9" t="s">
        <v>25</v>
      </c>
      <c r="C9">
        <v>2.4952329999999998</v>
      </c>
      <c r="D9">
        <v>6.8666000000000005E-2</v>
      </c>
      <c r="E9">
        <v>0.58345599999999997</v>
      </c>
      <c r="F9">
        <v>0.204739</v>
      </c>
      <c r="G9">
        <v>2.5223710000000001</v>
      </c>
      <c r="H9">
        <v>0.13819799999999999</v>
      </c>
      <c r="I9">
        <v>0.29177799999999998</v>
      </c>
      <c r="J9">
        <v>9.1257000000000005E-2</v>
      </c>
      <c r="K9">
        <v>0.30919000000000002</v>
      </c>
      <c r="L9">
        <v>50.290700000000001</v>
      </c>
      <c r="M9">
        <v>30.017949999999999</v>
      </c>
      <c r="N9">
        <v>4.2002420000000003</v>
      </c>
      <c r="O9">
        <v>3.4920749999999998</v>
      </c>
      <c r="P9">
        <v>0.45715699999999998</v>
      </c>
      <c r="Q9">
        <v>0.78854599999999997</v>
      </c>
      <c r="R9">
        <v>0.26192500000000002</v>
      </c>
      <c r="S9">
        <v>0.43685800000000002</v>
      </c>
      <c r="T9">
        <v>7.3575000000000002E-2</v>
      </c>
      <c r="U9">
        <v>0.518347</v>
      </c>
      <c r="V9">
        <v>0.50979099999999999</v>
      </c>
      <c r="W9">
        <v>0.16539999999999999</v>
      </c>
      <c r="X9">
        <v>0.149094</v>
      </c>
      <c r="Y9">
        <v>0.61363800000000002</v>
      </c>
      <c r="Z9">
        <v>7.5789999999999996E-2</v>
      </c>
      <c r="AA9">
        <v>0.31495000000000001</v>
      </c>
      <c r="AB9">
        <v>0.34438999999999997</v>
      </c>
      <c r="AC9">
        <v>99.415310000000005</v>
      </c>
    </row>
    <row r="10" spans="1:29" x14ac:dyDescent="0.25">
      <c r="A10">
        <v>24</v>
      </c>
      <c r="B10" t="s">
        <v>25</v>
      </c>
      <c r="C10">
        <v>2.0296150000000002</v>
      </c>
      <c r="D10">
        <v>8.4074999999999997E-2</v>
      </c>
      <c r="E10">
        <v>0.61092100000000005</v>
      </c>
      <c r="F10">
        <v>0.20149</v>
      </c>
      <c r="G10">
        <v>2.473179</v>
      </c>
      <c r="H10">
        <v>0.13591700000000001</v>
      </c>
      <c r="I10">
        <v>0.394515</v>
      </c>
      <c r="J10">
        <v>0.13894300000000001</v>
      </c>
      <c r="K10">
        <v>0.43202600000000002</v>
      </c>
      <c r="L10">
        <v>49.813000000000002</v>
      </c>
      <c r="M10">
        <v>31.721080000000001</v>
      </c>
      <c r="N10">
        <v>4.0954090000000001</v>
      </c>
      <c r="O10">
        <v>3.4069859999999998</v>
      </c>
      <c r="P10">
        <v>0.52834400000000004</v>
      </c>
      <c r="Q10">
        <v>0.64507800000000004</v>
      </c>
      <c r="R10">
        <v>0.152174</v>
      </c>
      <c r="S10">
        <v>0.44717699999999999</v>
      </c>
      <c r="T10">
        <v>5.7342999999999998E-2</v>
      </c>
      <c r="U10">
        <v>0.42799500000000001</v>
      </c>
      <c r="V10">
        <v>0.35784899999999997</v>
      </c>
      <c r="W10">
        <v>8.0283999999999994E-2</v>
      </c>
      <c r="X10">
        <v>0.192269</v>
      </c>
      <c r="Y10">
        <v>0.60008799999999995</v>
      </c>
      <c r="Z10">
        <v>9.2330999999999996E-2</v>
      </c>
      <c r="AA10">
        <v>0.33941199999999999</v>
      </c>
      <c r="AB10">
        <v>0.27219900000000002</v>
      </c>
      <c r="AC10">
        <v>99.729699999999994</v>
      </c>
    </row>
    <row r="11" spans="1:29" x14ac:dyDescent="0.25">
      <c r="A11">
        <v>25</v>
      </c>
      <c r="B11" t="s">
        <v>25</v>
      </c>
      <c r="C11">
        <v>2.07484</v>
      </c>
      <c r="D11">
        <v>6.2420999999999997E-2</v>
      </c>
      <c r="E11">
        <v>0.58459399999999995</v>
      </c>
      <c r="F11">
        <v>0.225797</v>
      </c>
      <c r="G11">
        <v>2.6504690000000002</v>
      </c>
      <c r="H11">
        <v>0.29418299999999997</v>
      </c>
      <c r="I11">
        <v>0.36364299999999999</v>
      </c>
      <c r="J11">
        <v>0.118501</v>
      </c>
      <c r="K11">
        <v>0.392264</v>
      </c>
      <c r="L11">
        <v>50.995190000000001</v>
      </c>
      <c r="M11">
        <v>29.90962</v>
      </c>
      <c r="N11">
        <v>4.1204619999999998</v>
      </c>
      <c r="O11">
        <v>3.4284629999999998</v>
      </c>
      <c r="P11">
        <v>0.49274099999999998</v>
      </c>
      <c r="Q11">
        <v>0.88051599999999997</v>
      </c>
      <c r="R11">
        <v>0.13217400000000001</v>
      </c>
      <c r="S11">
        <v>0.49542999999999998</v>
      </c>
      <c r="T11">
        <v>9.0435000000000001E-2</v>
      </c>
      <c r="U11">
        <v>0.44833899999999999</v>
      </c>
      <c r="V11">
        <v>0.37159999999999999</v>
      </c>
      <c r="W11">
        <v>7.9544000000000004E-2</v>
      </c>
      <c r="X11">
        <v>0.12701899999999999</v>
      </c>
      <c r="Y11">
        <v>0.852545</v>
      </c>
      <c r="Z11">
        <v>8.3118999999999998E-2</v>
      </c>
      <c r="AA11">
        <v>0.36285899999999999</v>
      </c>
      <c r="AB11">
        <v>0.197378</v>
      </c>
      <c r="AC11">
        <v>99.834130000000002</v>
      </c>
    </row>
    <row r="12" spans="1:29" x14ac:dyDescent="0.25">
      <c r="A12">
        <v>26</v>
      </c>
      <c r="B12" t="s">
        <v>25</v>
      </c>
      <c r="C12">
        <v>2.2787480000000002</v>
      </c>
      <c r="D12">
        <v>3.5668999999999999E-2</v>
      </c>
      <c r="E12">
        <v>0.44860699999999998</v>
      </c>
      <c r="F12">
        <v>0.29918099999999997</v>
      </c>
      <c r="G12">
        <v>2.2895340000000002</v>
      </c>
      <c r="H12">
        <v>0.256021</v>
      </c>
      <c r="I12">
        <v>0.29388300000000001</v>
      </c>
      <c r="J12">
        <v>0.152643</v>
      </c>
      <c r="K12">
        <v>0.392646</v>
      </c>
      <c r="L12">
        <v>48.208370000000002</v>
      </c>
      <c r="M12">
        <v>33.633719999999997</v>
      </c>
      <c r="N12">
        <v>3.6376279999999999</v>
      </c>
      <c r="O12">
        <v>3.3139020000000001</v>
      </c>
      <c r="P12">
        <v>0.46521699999999999</v>
      </c>
      <c r="Q12">
        <v>0.97906300000000002</v>
      </c>
      <c r="R12">
        <v>0.255106</v>
      </c>
      <c r="S12">
        <v>0.381324</v>
      </c>
      <c r="T12">
        <v>4.1688000000000003E-2</v>
      </c>
      <c r="U12">
        <v>0.49018600000000001</v>
      </c>
      <c r="V12">
        <v>0.37284899999999999</v>
      </c>
      <c r="W12">
        <v>0.104352</v>
      </c>
      <c r="X12">
        <v>0.105698</v>
      </c>
      <c r="Y12">
        <v>0.57896400000000003</v>
      </c>
      <c r="Z12">
        <v>4.2099999999999999E-2</v>
      </c>
      <c r="AA12">
        <v>0.34864099999999998</v>
      </c>
      <c r="AB12">
        <v>0.23433100000000001</v>
      </c>
      <c r="AC12">
        <v>99.640069999999994</v>
      </c>
    </row>
    <row r="13" spans="1:29" x14ac:dyDescent="0.25">
      <c r="A13">
        <v>27</v>
      </c>
      <c r="B13" t="s">
        <v>25</v>
      </c>
      <c r="C13">
        <v>2.0748980000000001</v>
      </c>
      <c r="D13">
        <v>5.6981999999999998E-2</v>
      </c>
      <c r="E13">
        <v>0.48781799999999997</v>
      </c>
      <c r="F13">
        <v>0.18043100000000001</v>
      </c>
      <c r="G13">
        <v>2.3446630000000002</v>
      </c>
      <c r="H13">
        <v>0.15898699999999999</v>
      </c>
      <c r="I13">
        <v>0.34184500000000001</v>
      </c>
      <c r="J13">
        <v>0.11430899999999999</v>
      </c>
      <c r="K13">
        <v>0.35533300000000001</v>
      </c>
      <c r="L13">
        <v>47.171950000000002</v>
      </c>
      <c r="M13">
        <v>34.392859999999999</v>
      </c>
      <c r="N13">
        <v>3.8427609999999999</v>
      </c>
      <c r="O13">
        <v>3.064419</v>
      </c>
      <c r="P13">
        <v>0.51561500000000005</v>
      </c>
      <c r="Q13">
        <v>0.80204600000000004</v>
      </c>
      <c r="R13">
        <v>0.23368800000000001</v>
      </c>
      <c r="S13">
        <v>0.43757600000000002</v>
      </c>
      <c r="T13">
        <v>6.1330999999999997E-2</v>
      </c>
      <c r="U13">
        <v>0.42744100000000002</v>
      </c>
      <c r="V13">
        <v>0.42599100000000001</v>
      </c>
      <c r="W13">
        <v>0.148813</v>
      </c>
      <c r="X13">
        <v>0.11922000000000001</v>
      </c>
      <c r="Y13">
        <v>0.662632</v>
      </c>
      <c r="Z13">
        <v>7.1617E-2</v>
      </c>
      <c r="AA13">
        <v>0.26477899999999999</v>
      </c>
      <c r="AB13">
        <v>0.32551600000000003</v>
      </c>
      <c r="AC13">
        <v>99.083510000000004</v>
      </c>
    </row>
    <row r="14" spans="1:29" x14ac:dyDescent="0.25">
      <c r="A14">
        <v>28</v>
      </c>
      <c r="B14" t="s">
        <v>25</v>
      </c>
      <c r="C14">
        <v>2.5797270000000001</v>
      </c>
      <c r="D14">
        <v>6.9738999999999995E-2</v>
      </c>
      <c r="E14">
        <v>0.52457399999999998</v>
      </c>
      <c r="F14">
        <v>0.218663</v>
      </c>
      <c r="G14">
        <v>2.7516780000000001</v>
      </c>
      <c r="H14">
        <v>0.158223</v>
      </c>
      <c r="I14">
        <v>0.21959899999999999</v>
      </c>
      <c r="J14">
        <v>0.18742800000000001</v>
      </c>
      <c r="K14">
        <v>0.269291</v>
      </c>
      <c r="L14">
        <v>50.335859999999997</v>
      </c>
      <c r="M14">
        <v>29.422339999999998</v>
      </c>
      <c r="N14">
        <v>3.9564089999999998</v>
      </c>
      <c r="O14">
        <v>3.5926849999999999</v>
      </c>
      <c r="P14">
        <v>0.42597800000000002</v>
      </c>
      <c r="Q14">
        <v>0.79385399999999995</v>
      </c>
      <c r="R14">
        <v>0.24220800000000001</v>
      </c>
      <c r="S14">
        <v>0.45123600000000003</v>
      </c>
      <c r="T14">
        <v>5.1450000000000003E-2</v>
      </c>
      <c r="U14">
        <v>0.50662600000000002</v>
      </c>
      <c r="V14">
        <v>0.40247699999999997</v>
      </c>
      <c r="W14">
        <v>0.143951</v>
      </c>
      <c r="X14">
        <v>0.10201200000000001</v>
      </c>
      <c r="Y14">
        <v>0.63233600000000001</v>
      </c>
      <c r="Z14">
        <v>8.1744999999999998E-2</v>
      </c>
      <c r="AA14">
        <v>0.31633899999999998</v>
      </c>
      <c r="AB14">
        <v>0.26995799999999998</v>
      </c>
      <c r="AC14">
        <v>98.706379999999996</v>
      </c>
    </row>
    <row r="15" spans="1:29" x14ac:dyDescent="0.25">
      <c r="A15">
        <v>29</v>
      </c>
      <c r="B15" t="s">
        <v>25</v>
      </c>
      <c r="C15">
        <v>2.1976460000000002</v>
      </c>
      <c r="D15">
        <v>6.6084000000000004E-2</v>
      </c>
      <c r="E15">
        <v>0.431176</v>
      </c>
      <c r="F15">
        <v>0.273256</v>
      </c>
      <c r="G15">
        <v>2.4958179999999999</v>
      </c>
      <c r="H15">
        <v>0.116093</v>
      </c>
      <c r="I15">
        <v>0.29161900000000002</v>
      </c>
      <c r="J15">
        <v>0.142791</v>
      </c>
      <c r="K15">
        <v>0.23994699999999999</v>
      </c>
      <c r="L15">
        <v>53.253010000000003</v>
      </c>
      <c r="M15">
        <v>27.878229999999999</v>
      </c>
      <c r="N15">
        <v>4.0640580000000002</v>
      </c>
      <c r="O15">
        <v>3.118328</v>
      </c>
      <c r="P15">
        <v>0.39705800000000002</v>
      </c>
      <c r="Q15">
        <v>0.87816700000000003</v>
      </c>
      <c r="R15">
        <v>0.22118699999999999</v>
      </c>
      <c r="S15">
        <v>0.45684399999999997</v>
      </c>
      <c r="T15">
        <v>8.6098999999999995E-2</v>
      </c>
      <c r="U15">
        <v>0.42723800000000001</v>
      </c>
      <c r="V15">
        <v>0.37973099999999999</v>
      </c>
      <c r="W15">
        <v>0.146782</v>
      </c>
      <c r="X15">
        <v>5.4704000000000003E-2</v>
      </c>
      <c r="Y15">
        <v>0.67258799999999996</v>
      </c>
      <c r="Z15">
        <v>7.2478000000000001E-2</v>
      </c>
      <c r="AA15">
        <v>0.611819</v>
      </c>
      <c r="AB15">
        <v>0.176181</v>
      </c>
      <c r="AC15">
        <v>99.148939999999996</v>
      </c>
    </row>
    <row r="16" spans="1:29" x14ac:dyDescent="0.25">
      <c r="A16">
        <v>30</v>
      </c>
      <c r="B16" t="s">
        <v>25</v>
      </c>
      <c r="C16">
        <v>2.5222859999999998</v>
      </c>
      <c r="D16">
        <v>6.0186999999999997E-2</v>
      </c>
      <c r="E16">
        <v>0.50199000000000005</v>
      </c>
      <c r="F16">
        <v>0.25296000000000002</v>
      </c>
      <c r="G16">
        <v>2.8340740000000002</v>
      </c>
      <c r="H16">
        <v>0.124308</v>
      </c>
      <c r="I16">
        <v>0.230987</v>
      </c>
      <c r="J16">
        <v>0.120439</v>
      </c>
      <c r="K16">
        <v>0.29102600000000001</v>
      </c>
      <c r="L16">
        <v>51.232340000000001</v>
      </c>
      <c r="M16">
        <v>29.749929999999999</v>
      </c>
      <c r="N16">
        <v>4.1170879999999999</v>
      </c>
      <c r="O16">
        <v>3.4701770000000001</v>
      </c>
      <c r="P16">
        <v>0.40099400000000002</v>
      </c>
      <c r="Q16">
        <v>0.80480499999999999</v>
      </c>
      <c r="R16">
        <v>0.22067000000000001</v>
      </c>
      <c r="S16">
        <v>0.55457999999999996</v>
      </c>
      <c r="T16">
        <v>1.1E-5</v>
      </c>
      <c r="U16">
        <v>0.50725600000000004</v>
      </c>
      <c r="V16">
        <v>0.42419400000000002</v>
      </c>
      <c r="W16">
        <v>0.14421500000000001</v>
      </c>
      <c r="X16">
        <v>8.8425000000000004E-2</v>
      </c>
      <c r="Y16">
        <v>0.687531</v>
      </c>
      <c r="Z16">
        <v>9.5383999999999997E-2</v>
      </c>
      <c r="AA16">
        <v>0.25600800000000001</v>
      </c>
      <c r="AB16">
        <v>0.29830200000000001</v>
      </c>
      <c r="AC16">
        <v>99.990170000000006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Shaunnamm</dc:creator>
  <cp:lastModifiedBy>user</cp:lastModifiedBy>
  <dcterms:created xsi:type="dcterms:W3CDTF">2012-08-17T18:53:38Z</dcterms:created>
  <dcterms:modified xsi:type="dcterms:W3CDTF">2013-07-02T19:32:46Z</dcterms:modified>
</cp:coreProperties>
</file>