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 Lafuente\Documents\University_of_Arizona\Lab\microprobe\5_6_15_SX100\R130292\"/>
    </mc:Choice>
  </mc:AlternateContent>
  <bookViews>
    <workbookView xWindow="4650" yWindow="78" windowWidth="13248" windowHeight="9660"/>
  </bookViews>
  <sheets>
    <sheet name="R130292" sheetId="3" r:id="rId1"/>
  </sheets>
  <definedNames>
    <definedName name="_xlnm.Print_Area" localSheetId="0">'R130292'!$A$1:$K$51</definedName>
  </definedNames>
  <calcPr calcId="152511"/>
</workbook>
</file>

<file path=xl/calcChain.xml><?xml version="1.0" encoding="utf-8"?>
<calcChain xmlns="http://schemas.openxmlformats.org/spreadsheetml/2006/main">
  <c r="K51" i="3" l="1"/>
  <c r="H43" i="3"/>
  <c r="I43" i="3"/>
  <c r="E24" i="3"/>
  <c r="F24" i="3" s="1"/>
  <c r="G14" i="3"/>
  <c r="C20" i="3" s="1"/>
  <c r="H14" i="3"/>
  <c r="G15" i="3"/>
  <c r="H15" i="3"/>
  <c r="E20" i="3" l="1"/>
  <c r="F20" i="3" s="1"/>
  <c r="E14" i="3"/>
  <c r="C23" i="3" s="1"/>
  <c r="E23" i="3" s="1"/>
  <c r="F23" i="3" s="1"/>
  <c r="F14" i="3"/>
  <c r="C21" i="3" s="1"/>
  <c r="E21" i="3" s="1"/>
  <c r="F21" i="3" s="1"/>
  <c r="E15" i="3"/>
  <c r="F15" i="3"/>
  <c r="D15" i="3"/>
  <c r="D14" i="3"/>
  <c r="C22" i="3" l="1"/>
  <c r="C25" i="3" s="1"/>
  <c r="G43" i="3"/>
  <c r="E22" i="3" l="1"/>
  <c r="F22" i="3" s="1"/>
  <c r="F25" i="3" s="1"/>
  <c r="J43" i="3"/>
  <c r="J44" i="3" s="1"/>
  <c r="F43" i="3" l="1"/>
  <c r="H44" i="3" s="1"/>
  <c r="D30" i="3" l="1"/>
  <c r="G21" i="3" l="1"/>
  <c r="H21" i="3" s="1"/>
  <c r="F50" i="3" s="1"/>
  <c r="F51" i="3" s="1"/>
  <c r="G22" i="3"/>
  <c r="H22" i="3" s="1"/>
  <c r="I50" i="3" s="1"/>
  <c r="I51" i="3" s="1"/>
  <c r="G23" i="3"/>
  <c r="H23" i="3" s="1"/>
  <c r="H50" i="3" s="1"/>
  <c r="H51" i="3" s="1"/>
  <c r="G24" i="3"/>
  <c r="H24" i="3" s="1"/>
  <c r="G20" i="3"/>
  <c r="H20" i="3" s="1"/>
  <c r="G50" i="3" l="1"/>
  <c r="G51" i="3" s="1"/>
  <c r="I52" i="3" s="1"/>
  <c r="J50" i="3"/>
  <c r="J51" i="3" s="1"/>
  <c r="K52" i="3" s="1"/>
</calcChain>
</file>

<file path=xl/sharedStrings.xml><?xml version="1.0" encoding="utf-8"?>
<sst xmlns="http://schemas.openxmlformats.org/spreadsheetml/2006/main" count="61" uniqueCount="44">
  <si>
    <t>Oxide</t>
  </si>
  <si>
    <t>Total</t>
  </si>
  <si>
    <t>Point#</t>
  </si>
  <si>
    <t>Comment</t>
  </si>
  <si>
    <t>Average:</t>
  </si>
  <si>
    <t>Std. Dev.:</t>
  </si>
  <si>
    <t>Wt % Oxide</t>
  </si>
  <si>
    <t>Oxide MW</t>
  </si>
  <si>
    <t>Mol #</t>
  </si>
  <si>
    <t>Atom Prop.</t>
  </si>
  <si>
    <t>Anion Prop.</t>
  </si>
  <si>
    <t># Ions/formula</t>
  </si>
  <si>
    <t>Total:</t>
  </si>
  <si>
    <t>Enter Oxygens in formula:</t>
  </si>
  <si>
    <t>Oxygen Factor Calculation:</t>
  </si>
  <si>
    <t>Ideal Chemistry:</t>
  </si>
  <si>
    <t>Measured Chemistry:</t>
  </si>
  <si>
    <t xml:space="preserve">Standard Name :   </t>
  </si>
  <si>
    <t>O</t>
  </si>
  <si>
    <t>Charge balance (Ideal)</t>
  </si>
  <si>
    <t>Charge balance (measured)</t>
  </si>
  <si>
    <t xml:space="preserve"> </t>
  </si>
  <si>
    <t>CrO3</t>
  </si>
  <si>
    <r>
      <t>CrO</t>
    </r>
    <r>
      <rPr>
        <vertAlign val="subscript"/>
        <sz val="10"/>
        <rFont val="Arial"/>
        <family val="2"/>
      </rPr>
      <t>3</t>
    </r>
  </si>
  <si>
    <t>Cr</t>
  </si>
  <si>
    <t xml:space="preserve"> Cr On chrom_s </t>
  </si>
  <si>
    <t>R130292</t>
  </si>
  <si>
    <t>Dietzeite</t>
  </si>
  <si>
    <t>SO3</t>
  </si>
  <si>
    <t>CaO</t>
  </si>
  <si>
    <t>I2O5</t>
  </si>
  <si>
    <r>
      <t>SO</t>
    </r>
    <r>
      <rPr>
        <vertAlign val="subscript"/>
        <sz val="10"/>
        <rFont val="Arial"/>
        <family val="2"/>
      </rPr>
      <t>3</t>
    </r>
  </si>
  <si>
    <r>
      <t>I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5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</si>
  <si>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</si>
  <si>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r>
      <t>Ca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(IO</t>
    </r>
    <r>
      <rPr>
        <vertAlign val="subscript"/>
        <sz val="14"/>
        <rFont val="Calibri"/>
        <family val="2"/>
        <scheme val="minor"/>
      </rPr>
      <t>3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CrO</t>
    </r>
    <r>
      <rPr>
        <vertAlign val="subscript"/>
        <sz val="14"/>
        <rFont val="Calibri"/>
        <family val="2"/>
        <scheme val="minor"/>
      </rPr>
      <t>4</t>
    </r>
    <r>
      <rPr>
        <sz val="14"/>
        <rFont val="Calibri"/>
        <family val="2"/>
      </rPr>
      <t>·H</t>
    </r>
    <r>
      <rPr>
        <vertAlign val="subscript"/>
        <sz val="14"/>
        <rFont val="Calibri"/>
        <family val="2"/>
      </rPr>
      <t>2</t>
    </r>
    <r>
      <rPr>
        <sz val="14"/>
        <rFont val="Calibri"/>
        <family val="2"/>
      </rPr>
      <t>O</t>
    </r>
  </si>
  <si>
    <t>Ca</t>
  </si>
  <si>
    <t>I</t>
  </si>
  <si>
    <t>S</t>
  </si>
  <si>
    <r>
      <t>Ca</t>
    </r>
    <r>
      <rPr>
        <vertAlign val="subscript"/>
        <sz val="14"/>
        <rFont val="Calibri"/>
        <family val="2"/>
        <scheme val="minor"/>
      </rPr>
      <t>1.63</t>
    </r>
    <r>
      <rPr>
        <sz val="14"/>
        <rFont val="Calibri"/>
        <family val="2"/>
        <scheme val="minor"/>
      </rPr>
      <t>(I</t>
    </r>
    <r>
      <rPr>
        <vertAlign val="subscript"/>
        <sz val="14"/>
        <rFont val="Calibri"/>
        <family val="2"/>
        <scheme val="minor"/>
      </rPr>
      <t>0.93</t>
    </r>
    <r>
      <rPr>
        <sz val="14"/>
        <rFont val="Calibri"/>
        <family val="2"/>
        <scheme val="minor"/>
      </rPr>
      <t>O</t>
    </r>
    <r>
      <rPr>
        <vertAlign val="subscript"/>
        <sz val="14"/>
        <rFont val="Calibri"/>
        <family val="2"/>
        <scheme val="minor"/>
      </rPr>
      <t>3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(Cr</t>
    </r>
    <r>
      <rPr>
        <vertAlign val="subscript"/>
        <sz val="14"/>
        <rFont val="Calibri"/>
        <family val="2"/>
        <scheme val="minor"/>
      </rPr>
      <t>1.21</t>
    </r>
    <r>
      <rPr>
        <sz val="14"/>
        <rFont val="Calibri"/>
        <family val="2"/>
        <scheme val="minor"/>
      </rPr>
      <t>S</t>
    </r>
    <r>
      <rPr>
        <vertAlign val="subscript"/>
        <sz val="14"/>
        <rFont val="Calibri"/>
        <family val="2"/>
        <scheme val="minor"/>
      </rPr>
      <t>0.03</t>
    </r>
    <r>
      <rPr>
        <sz val="14"/>
        <rFont val="Calibri"/>
        <family val="2"/>
        <scheme val="minor"/>
      </rPr>
      <t>O</t>
    </r>
    <r>
      <rPr>
        <vertAlign val="subscript"/>
        <sz val="14"/>
        <rFont val="Calibri"/>
        <family val="2"/>
        <scheme val="minor"/>
      </rPr>
      <t>4</t>
    </r>
    <r>
      <rPr>
        <sz val="14"/>
        <rFont val="Calibri"/>
        <family val="2"/>
        <scheme val="minor"/>
      </rPr>
      <t>)</t>
    </r>
    <r>
      <rPr>
        <sz val="14"/>
        <rFont val="Calibri"/>
        <family val="2"/>
      </rPr>
      <t>·H</t>
    </r>
    <r>
      <rPr>
        <vertAlign val="subscript"/>
        <sz val="14"/>
        <rFont val="Calibri"/>
        <family val="2"/>
      </rPr>
      <t>2</t>
    </r>
    <r>
      <rPr>
        <sz val="14"/>
        <rFont val="Calibri"/>
        <family val="2"/>
      </rPr>
      <t>O</t>
    </r>
  </si>
  <si>
    <t xml:space="preserve"> Ca On wollast </t>
  </si>
  <si>
    <t xml:space="preserve"> S  On chalcopy </t>
  </si>
  <si>
    <t xml:space="preserve"> I  On KI </t>
  </si>
  <si>
    <t xml:space="preserve">Column Conditions :  Cond 1 : 20keV 20nA  </t>
  </si>
  <si>
    <t xml:space="preserve">Beam Size :  0 µm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</si>
</sst>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0"/>
    <numFmt numFmtId="167" formatCode="0.00000"/>
  </numFmts>
  <fonts count="10" x14ac:knownFonts="1">
    <font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vertAlign val="subscript"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</font>
    <font>
      <vertAlign val="subscript"/>
      <sz val="1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3" xfId="0" applyNumberFormat="1" applyFill="1" applyBorder="1" applyAlignment="1">
      <alignment vertical="center"/>
    </xf>
    <xf numFmtId="167" fontId="0" fillId="0" borderId="2" xfId="0" applyNumberFormat="1" applyBorder="1" applyAlignment="1">
      <alignment vertical="center"/>
    </xf>
    <xf numFmtId="2" fontId="0" fillId="0" borderId="5" xfId="0" applyNumberFormat="1" applyFill="1" applyBorder="1" applyAlignment="1">
      <alignment horizontal="left" vertical="center"/>
    </xf>
    <xf numFmtId="165" fontId="4" fillId="0" borderId="0" xfId="0" applyNumberFormat="1" applyFont="1" applyAlignment="1">
      <alignment vertical="center"/>
    </xf>
    <xf numFmtId="166" fontId="0" fillId="0" borderId="3" xfId="0" applyNumberFormat="1" applyBorder="1" applyAlignment="1">
      <alignment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zoomScale="85" zoomScaleNormal="85" workbookViewId="0">
      <selection activeCell="I17" sqref="I17"/>
    </sheetView>
  </sheetViews>
  <sheetFormatPr defaultColWidth="11.41796875" defaultRowHeight="14.4" x14ac:dyDescent="0.55000000000000004"/>
  <cols>
    <col min="1" max="1" width="11.41796875" style="1"/>
    <col min="2" max="2" width="14" style="1" customWidth="1"/>
    <col min="3" max="3" width="13.83984375" style="1" customWidth="1"/>
    <col min="4" max="7" width="11.41796875" style="1"/>
    <col min="8" max="8" width="14.15625" style="1" customWidth="1"/>
    <col min="9" max="9" width="13.26171875" style="1" bestFit="1" customWidth="1"/>
    <col min="10" max="10" width="13.26171875" style="1" customWidth="1"/>
    <col min="11" max="16384" width="11.41796875" style="1"/>
  </cols>
  <sheetData>
    <row r="1" spans="1:13" x14ac:dyDescent="0.55000000000000004">
      <c r="A1" s="1" t="s">
        <v>26</v>
      </c>
      <c r="B1" s="1" t="s">
        <v>27</v>
      </c>
      <c r="D1" s="2"/>
    </row>
    <row r="3" spans="1:13" x14ac:dyDescent="0.55000000000000004">
      <c r="B3" s="3"/>
      <c r="C3" s="3"/>
      <c r="D3" s="3" t="s">
        <v>0</v>
      </c>
      <c r="E3" s="3"/>
      <c r="F3" s="3"/>
      <c r="G3" s="3"/>
      <c r="H3" s="3"/>
      <c r="I3" s="3"/>
      <c r="J3" s="3"/>
      <c r="K3" s="3"/>
      <c r="L3" s="3"/>
      <c r="M3" s="3" t="s">
        <v>21</v>
      </c>
    </row>
    <row r="4" spans="1:13" x14ac:dyDescent="0.55000000000000004">
      <c r="B4" s="3" t="s">
        <v>2</v>
      </c>
      <c r="C4" s="3" t="s">
        <v>3</v>
      </c>
      <c r="D4" s="3" t="s">
        <v>22</v>
      </c>
      <c r="E4" s="3" t="s">
        <v>28</v>
      </c>
      <c r="F4" s="3" t="s">
        <v>29</v>
      </c>
      <c r="G4" s="3" t="s">
        <v>30</v>
      </c>
      <c r="H4" s="3" t="s">
        <v>1</v>
      </c>
      <c r="I4" s="3"/>
      <c r="J4" s="3"/>
    </row>
    <row r="5" spans="1:13" x14ac:dyDescent="0.55000000000000004">
      <c r="B5" s="3">
        <v>85</v>
      </c>
      <c r="C5" s="3" t="s">
        <v>26</v>
      </c>
      <c r="D5" s="3">
        <v>21.172879999999999</v>
      </c>
      <c r="E5" s="3">
        <v>0.65332900000000005</v>
      </c>
      <c r="F5" s="3">
        <v>16.511119999999998</v>
      </c>
      <c r="G5" s="3">
        <v>55.924930000000003</v>
      </c>
      <c r="H5" s="3">
        <v>94.262249999999995</v>
      </c>
      <c r="I5" s="3"/>
      <c r="J5" s="3"/>
      <c r="M5" s="3"/>
    </row>
    <row r="6" spans="1:13" x14ac:dyDescent="0.55000000000000004">
      <c r="B6" s="3">
        <v>86</v>
      </c>
      <c r="C6" s="3" t="s">
        <v>26</v>
      </c>
      <c r="D6" s="3">
        <v>20.714179999999999</v>
      </c>
      <c r="E6" s="3">
        <v>0.74620900000000001</v>
      </c>
      <c r="F6" s="3">
        <v>16.45607</v>
      </c>
      <c r="G6" s="3">
        <v>56.599580000000003</v>
      </c>
      <c r="H6" s="3">
        <v>94.516040000000004</v>
      </c>
      <c r="I6" s="3"/>
      <c r="J6" s="3"/>
      <c r="M6" s="3"/>
    </row>
    <row r="7" spans="1:13" x14ac:dyDescent="0.55000000000000004">
      <c r="B7" s="3">
        <v>87</v>
      </c>
      <c r="C7" s="3" t="s">
        <v>26</v>
      </c>
      <c r="D7" s="3">
        <v>21.757819999999999</v>
      </c>
      <c r="E7" s="3">
        <v>0.65539099999999995</v>
      </c>
      <c r="F7" s="3">
        <v>16.39189</v>
      </c>
      <c r="G7" s="3">
        <v>56.174280000000003</v>
      </c>
      <c r="H7" s="3">
        <v>94.979389999999995</v>
      </c>
      <c r="I7" s="3"/>
      <c r="J7" s="3"/>
      <c r="M7" s="3"/>
    </row>
    <row r="8" spans="1:13" x14ac:dyDescent="0.55000000000000004">
      <c r="B8" s="3">
        <v>88</v>
      </c>
      <c r="C8" s="3" t="s">
        <v>26</v>
      </c>
      <c r="D8" s="3">
        <v>21.714590000000001</v>
      </c>
      <c r="E8" s="3">
        <v>0.38815100000000002</v>
      </c>
      <c r="F8" s="3">
        <v>16.325209999999998</v>
      </c>
      <c r="G8" s="3">
        <v>56.866370000000003</v>
      </c>
      <c r="H8" s="3">
        <v>95.294319999999999</v>
      </c>
      <c r="I8" s="3"/>
      <c r="J8" s="3"/>
      <c r="M8" s="3"/>
    </row>
    <row r="9" spans="1:13" x14ac:dyDescent="0.55000000000000004">
      <c r="B9" s="3">
        <v>90</v>
      </c>
      <c r="C9" s="3" t="s">
        <v>26</v>
      </c>
      <c r="D9" s="3">
        <v>22.11214</v>
      </c>
      <c r="E9" s="3">
        <v>0.4783</v>
      </c>
      <c r="F9" s="3">
        <v>16.840869999999999</v>
      </c>
      <c r="G9" s="3">
        <v>55.263849999999998</v>
      </c>
      <c r="H9" s="3">
        <v>94.695149999999998</v>
      </c>
      <c r="I9" s="3"/>
      <c r="J9" s="3"/>
      <c r="M9" s="3"/>
    </row>
    <row r="10" spans="1:13" x14ac:dyDescent="0.55000000000000004">
      <c r="B10" s="3">
        <v>91</v>
      </c>
      <c r="C10" s="3" t="s">
        <v>26</v>
      </c>
      <c r="D10" s="3">
        <v>22.164339999999999</v>
      </c>
      <c r="E10" s="3">
        <v>0.46485599999999999</v>
      </c>
      <c r="F10" s="3">
        <v>16.483329999999999</v>
      </c>
      <c r="G10" s="3">
        <v>56.226199999999999</v>
      </c>
      <c r="H10" s="3">
        <v>95.338729999999998</v>
      </c>
      <c r="I10" s="3"/>
      <c r="J10" s="3"/>
      <c r="M10" s="3"/>
    </row>
    <row r="11" spans="1:13" x14ac:dyDescent="0.55000000000000004">
      <c r="B11" s="3">
        <v>92</v>
      </c>
      <c r="C11" s="3" t="s">
        <v>26</v>
      </c>
      <c r="D11" s="3">
        <v>22.457640000000001</v>
      </c>
      <c r="E11" s="3">
        <v>0.262183</v>
      </c>
      <c r="F11" s="3">
        <v>16.56127</v>
      </c>
      <c r="G11" s="3">
        <v>55.782319999999999</v>
      </c>
      <c r="H11" s="3">
        <v>95.063400000000001</v>
      </c>
      <c r="I11" s="3"/>
      <c r="J11" s="3"/>
      <c r="M11" s="3"/>
    </row>
    <row r="12" spans="1:13" x14ac:dyDescent="0.55000000000000004">
      <c r="B12" s="3">
        <v>93</v>
      </c>
      <c r="C12" s="3" t="s">
        <v>26</v>
      </c>
      <c r="D12" s="3">
        <v>21.97776</v>
      </c>
      <c r="E12" s="3">
        <v>0.25090600000000002</v>
      </c>
      <c r="F12" s="3">
        <v>16.575330000000001</v>
      </c>
      <c r="G12" s="3">
        <v>56.215609999999998</v>
      </c>
      <c r="H12" s="3">
        <v>95.01961</v>
      </c>
      <c r="I12" s="3"/>
      <c r="J12" s="3"/>
      <c r="M12" s="3"/>
    </row>
    <row r="13" spans="1:13" ht="14.7" thickBot="1" x14ac:dyDescent="0.6">
      <c r="B13" s="3">
        <v>96</v>
      </c>
      <c r="C13" s="3" t="s">
        <v>26</v>
      </c>
      <c r="D13" s="3">
        <v>22.40314</v>
      </c>
      <c r="E13" s="3">
        <v>0.48568299999999998</v>
      </c>
      <c r="F13" s="3">
        <v>16.845949999999998</v>
      </c>
      <c r="G13" s="3">
        <v>55.301119999999997</v>
      </c>
      <c r="H13" s="3">
        <v>95.035889999999995</v>
      </c>
      <c r="I13" s="3"/>
      <c r="J13" s="3"/>
    </row>
    <row r="14" spans="1:13" x14ac:dyDescent="0.55000000000000004">
      <c r="B14" s="4" t="s">
        <v>4</v>
      </c>
      <c r="C14" s="5"/>
      <c r="D14" s="5">
        <f>AVERAGE(D5:D13)</f>
        <v>21.83049888888889</v>
      </c>
      <c r="E14" s="5">
        <f>AVERAGE(E5:E13)</f>
        <v>0.48722311111111111</v>
      </c>
      <c r="F14" s="5">
        <f>AVERAGE(F5:F13)</f>
        <v>16.554559999999999</v>
      </c>
      <c r="G14" s="5">
        <f>AVERAGE(G5:G13)</f>
        <v>56.039362222222216</v>
      </c>
      <c r="H14" s="5">
        <f>AVERAGE(H5:H13)</f>
        <v>94.911642222222241</v>
      </c>
      <c r="I14" s="3"/>
      <c r="J14" s="3"/>
    </row>
    <row r="15" spans="1:13" x14ac:dyDescent="0.55000000000000004">
      <c r="B15" s="3" t="s">
        <v>5</v>
      </c>
      <c r="D15" s="1">
        <f>STDEV(D5:D13)</f>
        <v>0.57347938163556655</v>
      </c>
      <c r="E15" s="1">
        <f>STDEV(E5:E13)</f>
        <v>0.17314433615732588</v>
      </c>
      <c r="F15" s="1">
        <f>STDEV(F5:F13)</f>
        <v>0.18134288764657944</v>
      </c>
      <c r="G15" s="1">
        <f>STDEV(G5:G13)</f>
        <v>0.53706918632001821</v>
      </c>
      <c r="H15" s="1">
        <f>STDEV(H5:H13)</f>
        <v>0.35507767568441212</v>
      </c>
    </row>
    <row r="16" spans="1:13" x14ac:dyDescent="0.55000000000000004">
      <c r="B16" s="3"/>
      <c r="C16" s="3"/>
      <c r="D16" s="3"/>
      <c r="E16" s="3"/>
      <c r="F16" s="3"/>
      <c r="G16" s="3"/>
      <c r="H16" s="3"/>
      <c r="I16" s="3"/>
      <c r="J16" s="3"/>
      <c r="K16" s="3"/>
    </row>
    <row r="18" spans="2:10" x14ac:dyDescent="0.55000000000000004">
      <c r="J18" s="2"/>
    </row>
    <row r="19" spans="2:10" ht="14.7" thickBot="1" x14ac:dyDescent="0.6">
      <c r="B19" s="6" t="s">
        <v>0</v>
      </c>
      <c r="C19" s="6" t="s">
        <v>6</v>
      </c>
      <c r="D19" s="6" t="s">
        <v>7</v>
      </c>
      <c r="E19" s="6" t="s">
        <v>8</v>
      </c>
      <c r="F19" s="6" t="s">
        <v>9</v>
      </c>
      <c r="G19" s="6" t="s">
        <v>10</v>
      </c>
      <c r="H19" s="6" t="s">
        <v>11</v>
      </c>
      <c r="I19" s="7"/>
      <c r="J19" s="8"/>
    </row>
    <row r="20" spans="2:10" ht="14.7" x14ac:dyDescent="0.55000000000000004">
      <c r="B20" s="9" t="s">
        <v>32</v>
      </c>
      <c r="C20" s="10">
        <f>G14</f>
        <v>56.039362222222216</v>
      </c>
      <c r="D20" s="10">
        <v>333.8</v>
      </c>
      <c r="E20" s="11">
        <f t="shared" ref="E20:E21" si="0">C20/D20</f>
        <v>0.16788305039611209</v>
      </c>
      <c r="F20" s="11">
        <f>E20*5</f>
        <v>0.83941525198056044</v>
      </c>
      <c r="G20" s="12">
        <f t="shared" ref="G20:G24" si="1">F20*$D$30</f>
        <v>4.6441252965770108</v>
      </c>
      <c r="H20" s="10">
        <f>G20*2/5</f>
        <v>1.8576501186308043</v>
      </c>
      <c r="I20" s="7"/>
      <c r="J20" s="8"/>
    </row>
    <row r="21" spans="2:10" x14ac:dyDescent="0.55000000000000004">
      <c r="B21" s="11" t="s">
        <v>29</v>
      </c>
      <c r="C21" s="10">
        <f>F14</f>
        <v>16.554559999999999</v>
      </c>
      <c r="D21" s="13">
        <v>56.08</v>
      </c>
      <c r="E21" s="11">
        <f t="shared" si="0"/>
        <v>0.29519543509272467</v>
      </c>
      <c r="F21" s="11">
        <f t="shared" ref="F21" si="2">E21*1</f>
        <v>0.29519543509272467</v>
      </c>
      <c r="G21" s="12">
        <f t="shared" si="1"/>
        <v>1.6331899906673701</v>
      </c>
      <c r="H21" s="10">
        <f t="shared" ref="H21" si="3">G21</f>
        <v>1.6331899906673701</v>
      </c>
      <c r="I21" s="7"/>
      <c r="J21" s="8"/>
    </row>
    <row r="22" spans="2:10" ht="14.7" x14ac:dyDescent="0.55000000000000004">
      <c r="B22" s="9" t="s">
        <v>23</v>
      </c>
      <c r="C22" s="10">
        <f>D14</f>
        <v>21.83049888888889</v>
      </c>
      <c r="D22" s="10">
        <v>99.994299999999996</v>
      </c>
      <c r="E22" s="11">
        <f>C22/D22</f>
        <v>0.21831743298256892</v>
      </c>
      <c r="F22" s="11">
        <f>E22*3</f>
        <v>0.65495229894770679</v>
      </c>
      <c r="G22" s="14">
        <f>F22*$D$30</f>
        <v>3.6235707326232314</v>
      </c>
      <c r="H22" s="10">
        <f>G22/3</f>
        <v>1.2078569108744104</v>
      </c>
      <c r="I22" s="15"/>
      <c r="J22" s="16"/>
    </row>
    <row r="23" spans="2:10" ht="14.7" x14ac:dyDescent="0.55000000000000004">
      <c r="B23" s="9" t="s">
        <v>31</v>
      </c>
      <c r="C23" s="10">
        <f>E14</f>
        <v>0.48722311111111111</v>
      </c>
      <c r="D23" s="10">
        <v>80.06</v>
      </c>
      <c r="E23" s="17">
        <f>C23/D23</f>
        <v>6.0857245954423073E-3</v>
      </c>
      <c r="F23" s="17">
        <f>E23*3</f>
        <v>1.8257173786326922E-2</v>
      </c>
      <c r="G23" s="17">
        <f t="shared" si="1"/>
        <v>0.10100912799121634</v>
      </c>
      <c r="H23" s="10">
        <f>G23/3</f>
        <v>3.3669709330405445E-2</v>
      </c>
      <c r="I23" s="18"/>
      <c r="J23" s="16"/>
    </row>
    <row r="24" spans="2:10" ht="14.7" x14ac:dyDescent="0.55000000000000004">
      <c r="B24" s="11" t="s">
        <v>33</v>
      </c>
      <c r="C24" s="10">
        <v>3.25</v>
      </c>
      <c r="D24" s="10">
        <v>18.015000000000001</v>
      </c>
      <c r="E24" s="17">
        <f t="shared" ref="E24" si="4">C24/D24</f>
        <v>0.18040521787399388</v>
      </c>
      <c r="F24" s="17">
        <f t="shared" ref="F24" si="5">E24*1</f>
        <v>0.18040521787399388</v>
      </c>
      <c r="G24" s="17">
        <f t="shared" si="1"/>
        <v>0.99810485214117228</v>
      </c>
      <c r="H24" s="10">
        <f t="shared" ref="H24" si="6">2*G24</f>
        <v>1.9962097042823446</v>
      </c>
      <c r="I24" s="18"/>
      <c r="J24" s="16"/>
    </row>
    <row r="25" spans="2:10" x14ac:dyDescent="0.55000000000000004">
      <c r="B25" s="19" t="s">
        <v>12</v>
      </c>
      <c r="C25" s="20">
        <f>SUM(C20:C24)</f>
        <v>98.161644222222222</v>
      </c>
      <c r="D25" s="3"/>
      <c r="E25" s="3"/>
      <c r="F25" s="11">
        <f>SUM(F20:F24)</f>
        <v>1.9882253776813126</v>
      </c>
      <c r="G25" s="3"/>
      <c r="H25" s="3"/>
      <c r="I25" s="3"/>
    </row>
    <row r="28" spans="2:10" x14ac:dyDescent="0.55000000000000004">
      <c r="B28" s="21" t="s">
        <v>13</v>
      </c>
      <c r="C28" s="21"/>
      <c r="D28" s="22">
        <v>11</v>
      </c>
    </row>
    <row r="29" spans="2:10" x14ac:dyDescent="0.55000000000000004">
      <c r="B29" s="21"/>
      <c r="C29" s="21"/>
      <c r="D29" s="21"/>
    </row>
    <row r="30" spans="2:10" x14ac:dyDescent="0.55000000000000004">
      <c r="B30" s="21" t="s">
        <v>14</v>
      </c>
      <c r="C30" s="21"/>
      <c r="D30" s="21">
        <f>D28/F25</f>
        <v>5.5325719727148366</v>
      </c>
    </row>
    <row r="32" spans="2:10" x14ac:dyDescent="0.55000000000000004">
      <c r="H32" s="8"/>
    </row>
    <row r="34" spans="1:11" ht="20.7" x14ac:dyDescent="0.55000000000000004">
      <c r="B34" s="23" t="s">
        <v>15</v>
      </c>
      <c r="C34" s="3"/>
      <c r="D34" s="24" t="s">
        <v>34</v>
      </c>
      <c r="I34" s="2"/>
    </row>
    <row r="35" spans="1:11" ht="20.7" x14ac:dyDescent="0.55000000000000004">
      <c r="B35" s="23" t="s">
        <v>16</v>
      </c>
      <c r="C35" s="3"/>
      <c r="D35" s="24" t="s">
        <v>38</v>
      </c>
    </row>
    <row r="39" spans="1:11" x14ac:dyDescent="0.55000000000000004">
      <c r="F39" s="1" t="s">
        <v>19</v>
      </c>
    </row>
    <row r="40" spans="1:11" x14ac:dyDescent="0.55000000000000004">
      <c r="F40" s="1" t="s">
        <v>35</v>
      </c>
      <c r="G40" s="1" t="s">
        <v>36</v>
      </c>
      <c r="H40" s="1" t="s">
        <v>24</v>
      </c>
      <c r="I40" s="1" t="s">
        <v>36</v>
      </c>
      <c r="J40" s="1" t="s">
        <v>18</v>
      </c>
    </row>
    <row r="41" spans="1:11" x14ac:dyDescent="0.55000000000000004">
      <c r="F41" s="1">
        <v>2</v>
      </c>
      <c r="G41" s="1">
        <v>6</v>
      </c>
      <c r="H41" s="1">
        <v>6</v>
      </c>
      <c r="I41" s="1">
        <v>-1</v>
      </c>
      <c r="J41" s="1">
        <v>-2</v>
      </c>
    </row>
    <row r="42" spans="1:11" x14ac:dyDescent="0.55000000000000004">
      <c r="F42" s="1">
        <v>2</v>
      </c>
      <c r="G42" s="1">
        <v>2</v>
      </c>
      <c r="H42" s="1">
        <v>1</v>
      </c>
      <c r="I42" s="1">
        <v>2</v>
      </c>
      <c r="J42" s="1">
        <v>10</v>
      </c>
    </row>
    <row r="43" spans="1:11" x14ac:dyDescent="0.55000000000000004">
      <c r="A43" t="s">
        <v>42</v>
      </c>
      <c r="B43" s="3"/>
      <c r="C43" s="3"/>
      <c r="D43" s="3"/>
      <c r="F43" s="1">
        <f>F41*F42</f>
        <v>4</v>
      </c>
      <c r="G43" s="1">
        <f t="shared" ref="G43:I43" si="7">G41*G42</f>
        <v>12</v>
      </c>
      <c r="H43" s="1">
        <f t="shared" si="7"/>
        <v>6</v>
      </c>
      <c r="I43" s="1">
        <f t="shared" si="7"/>
        <v>-2</v>
      </c>
      <c r="J43" s="1">
        <f>J41*J42</f>
        <v>-20</v>
      </c>
    </row>
    <row r="44" spans="1:11" x14ac:dyDescent="0.55000000000000004">
      <c r="A44" t="s">
        <v>43</v>
      </c>
      <c r="H44" s="1">
        <f>F43+G43+H43</f>
        <v>22</v>
      </c>
      <c r="J44" s="1">
        <f>I43+J43</f>
        <v>-22</v>
      </c>
    </row>
    <row r="46" spans="1:11" x14ac:dyDescent="0.55000000000000004">
      <c r="A46" t="s">
        <v>17</v>
      </c>
      <c r="F46" s="1" t="s">
        <v>20</v>
      </c>
    </row>
    <row r="47" spans="1:11" x14ac:dyDescent="0.55000000000000004">
      <c r="A47" t="s">
        <v>25</v>
      </c>
    </row>
    <row r="48" spans="1:11" x14ac:dyDescent="0.55000000000000004">
      <c r="A48" t="s">
        <v>39</v>
      </c>
      <c r="F48" s="1" t="s">
        <v>35</v>
      </c>
      <c r="G48" s="1" t="s">
        <v>36</v>
      </c>
      <c r="H48" s="1" t="s">
        <v>37</v>
      </c>
      <c r="I48" s="1" t="s">
        <v>24</v>
      </c>
      <c r="J48" s="1" t="s">
        <v>36</v>
      </c>
      <c r="K48" s="1" t="s">
        <v>18</v>
      </c>
    </row>
    <row r="49" spans="1:13" x14ac:dyDescent="0.55000000000000004">
      <c r="A49" t="s">
        <v>40</v>
      </c>
      <c r="E49" s="8"/>
      <c r="F49" s="1">
        <v>2</v>
      </c>
      <c r="G49" s="1">
        <v>6</v>
      </c>
      <c r="H49" s="1">
        <v>6</v>
      </c>
      <c r="I49" s="1">
        <v>6</v>
      </c>
      <c r="J49" s="1">
        <v>-1</v>
      </c>
      <c r="K49" s="1">
        <v>-2</v>
      </c>
      <c r="M49" s="8"/>
    </row>
    <row r="50" spans="1:13" x14ac:dyDescent="0.55000000000000004">
      <c r="A50" t="s">
        <v>41</v>
      </c>
      <c r="F50" s="8">
        <f>H21</f>
        <v>1.6331899906673701</v>
      </c>
      <c r="G50" s="8">
        <f>H20</f>
        <v>1.8576501186308043</v>
      </c>
      <c r="H50" s="8">
        <f>H23</f>
        <v>3.3669709330405445E-2</v>
      </c>
      <c r="I50" s="8">
        <f>H22</f>
        <v>1.2078569108744104</v>
      </c>
      <c r="J50" s="8">
        <f>H20</f>
        <v>1.8576501186308043</v>
      </c>
      <c r="K50" s="1">
        <v>10</v>
      </c>
    </row>
    <row r="51" spans="1:13" x14ac:dyDescent="0.55000000000000004">
      <c r="A51" s="3"/>
      <c r="F51" s="1">
        <f>F49*F50</f>
        <v>3.2663799813347403</v>
      </c>
      <c r="G51" s="1">
        <f t="shared" ref="G51:H51" si="8">G49*G50</f>
        <v>11.145900711784826</v>
      </c>
      <c r="H51" s="1">
        <f t="shared" si="8"/>
        <v>0.20201825598243267</v>
      </c>
      <c r="I51" s="1">
        <f>I49*I50</f>
        <v>7.2471414652464627</v>
      </c>
      <c r="J51" s="1">
        <f>J49*J50</f>
        <v>-1.8576501186308043</v>
      </c>
      <c r="K51" s="1">
        <f>K49*K50</f>
        <v>-20</v>
      </c>
    </row>
    <row r="52" spans="1:13" x14ac:dyDescent="0.55000000000000004">
      <c r="A52" s="3"/>
      <c r="I52" s="8">
        <f>F51+G51+I51</f>
        <v>21.659422158366027</v>
      </c>
      <c r="K52" s="8">
        <f>J51+K51</f>
        <v>-21.857650118630804</v>
      </c>
    </row>
    <row r="53" spans="1:13" x14ac:dyDescent="0.55000000000000004">
      <c r="A53" s="3"/>
    </row>
    <row r="56" spans="1:13" x14ac:dyDescent="0.55000000000000004">
      <c r="E56" s="8"/>
      <c r="F56" s="8"/>
      <c r="G56" s="8"/>
      <c r="H56" s="8"/>
      <c r="I56" s="8"/>
      <c r="J56" s="8"/>
      <c r="K56" s="8"/>
      <c r="M56" s="8"/>
    </row>
    <row r="58" spans="1:13" x14ac:dyDescent="0.55000000000000004">
      <c r="J58" s="25"/>
    </row>
  </sheetData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R130292</vt:lpstr>
      <vt:lpstr>'R130292'!Print_Area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Barbara Lafuente</cp:lastModifiedBy>
  <cp:lastPrinted>2014-10-02T23:35:20Z</cp:lastPrinted>
  <dcterms:created xsi:type="dcterms:W3CDTF">2013-02-13T18:48:10Z</dcterms:created>
  <dcterms:modified xsi:type="dcterms:W3CDTF">2015-05-17T18:18:59Z</dcterms:modified>
</cp:coreProperties>
</file>