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210" windowWidth="17805" windowHeight="118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<sst xmlns="http://schemas.openxmlformats.org/spreadsheetml/2006/main" count="110" uniqueCount="84">
  <si>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</si>
  <si>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</si>
  <si>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</si>
  <si>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</si>
  <si>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</si>
  <si>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</si>
  <si>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</si>
  <si>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</si>
  <si>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</si>
  <si>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</si>
  <si>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</si>
  <si>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</si>
  <si>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</si>
  <si>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</si>
  <si>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</si>
  <si>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</si>
  <si>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</si>
  <si>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</si>
  <si>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</si>
  <si>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</si>
  <si>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F</t>
  </si>
  <si>
    <t>Na2O</t>
  </si>
  <si>
    <t>SiO2</t>
  </si>
  <si>
    <t>MgO</t>
  </si>
  <si>
    <t>Al2O3</t>
  </si>
  <si>
    <t>CaO</t>
  </si>
  <si>
    <t>MnO</t>
  </si>
  <si>
    <t>FeO</t>
  </si>
  <si>
    <t>TiO2</t>
  </si>
  <si>
    <t>B2O3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</si>
  <si>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</si>
  <si>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</si>
  <si>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</si>
  <si>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</si>
  <si>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</si>
  <si>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</si>
  <si>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</si>
  <si>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</si>
  <si>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</si>
  <si>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</si>
  <si>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Si</t>
  </si>
  <si>
    <t>Mg</t>
  </si>
  <si>
    <t>Al</t>
  </si>
  <si>
    <t>Ca</t>
  </si>
  <si>
    <t>Mn</t>
  </si>
  <si>
    <t>Fe</t>
  </si>
  <si>
    <t>Ti</t>
  </si>
  <si>
    <t>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</si>
  <si>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</si>
  <si>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</si>
  <si>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</si>
  <si>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</si>
  <si>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</si>
  <si>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</si>
  <si>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</si>
  <si>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</si>
  <si>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</si>
  <si>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</si>
  <si>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</si>
  <si>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new-fo90</t>
  </si>
  <si>
    <t>MgF2</t>
  </si>
  <si>
    <t>diopside</t>
  </si>
  <si>
    <t>anor-hk</t>
  </si>
  <si>
    <t>PET</t>
  </si>
  <si>
    <t>rhod-791</t>
  </si>
  <si>
    <t>LIF</t>
  </si>
  <si>
    <t>fayalite</t>
  </si>
  <si>
    <t>rutile1</t>
  </si>
  <si>
    <t>buergerite60280buergerite60280buergerite60280buergerite60280buergerite60280buergerite60280buergerite60280buergerite60280buergerite60280buergerite60280buergerite60280buergerite60280buergerite60280buergerite60280</t>
  </si>
  <si>
    <t>ZAl</t>
  </si>
  <si>
    <t>YMg</t>
  </si>
  <si>
    <t>XNa</t>
  </si>
  <si>
    <t>XCa</t>
  </si>
  <si>
    <t>YTi</t>
  </si>
  <si>
    <t>TSi</t>
  </si>
  <si>
    <t>TB</t>
  </si>
  <si>
    <t>YAl</t>
  </si>
  <si>
    <t>CNISF*</t>
  </si>
  <si>
    <t>sum (+)</t>
  </si>
  <si>
    <t>O in group</t>
  </si>
  <si>
    <t>OH</t>
  </si>
  <si>
    <r>
      <t>NaFe</t>
    </r>
    <r>
      <rPr>
        <vertAlign val="superscript"/>
        <sz val="14"/>
        <rFont val="Courier New"/>
        <family val="0"/>
      </rPr>
      <t>3+</t>
    </r>
    <r>
      <rPr>
        <vertAlign val="subscript"/>
        <sz val="14"/>
        <rFont val="Courier New"/>
        <family val="0"/>
      </rPr>
      <t>3</t>
    </r>
    <r>
      <rPr>
        <sz val="14"/>
        <rFont val="Courier New"/>
        <family val="0"/>
      </rPr>
      <t>Al</t>
    </r>
    <r>
      <rPr>
        <vertAlign val="subscript"/>
        <sz val="14"/>
        <rFont val="Courier New"/>
        <family val="0"/>
      </rPr>
      <t>6</t>
    </r>
    <r>
      <rPr>
        <sz val="14"/>
        <rFont val="Courier New"/>
        <family val="0"/>
      </rPr>
      <t>(BO</t>
    </r>
    <r>
      <rPr>
        <vertAlign val="subscript"/>
        <sz val="14"/>
        <rFont val="Courier New"/>
        <family val="0"/>
      </rPr>
      <t>3</t>
    </r>
    <r>
      <rPr>
        <sz val="14"/>
        <rFont val="Courier New"/>
        <family val="0"/>
      </rPr>
      <t>)</t>
    </r>
    <r>
      <rPr>
        <vertAlign val="subscript"/>
        <sz val="14"/>
        <rFont val="Courier New"/>
        <family val="0"/>
      </rPr>
      <t>3</t>
    </r>
    <r>
      <rPr>
        <sz val="14"/>
        <rFont val="Courier New"/>
        <family val="0"/>
      </rPr>
      <t>Si</t>
    </r>
    <r>
      <rPr>
        <vertAlign val="subscript"/>
        <sz val="14"/>
        <rFont val="Courier New"/>
        <family val="0"/>
      </rPr>
      <t>6</t>
    </r>
    <r>
      <rPr>
        <sz val="14"/>
        <rFont val="Courier New"/>
        <family val="0"/>
      </rPr>
      <t>O</t>
    </r>
    <r>
      <rPr>
        <vertAlign val="subscript"/>
        <sz val="14"/>
        <rFont val="Courier New"/>
        <family val="0"/>
      </rPr>
      <t>18</t>
    </r>
    <r>
      <rPr>
        <sz val="14"/>
        <rFont val="Courier New"/>
        <family val="0"/>
      </rPr>
      <t>(O,OH,F)</t>
    </r>
    <r>
      <rPr>
        <vertAlign val="subscript"/>
        <sz val="14"/>
        <rFont val="Courier New"/>
        <family val="0"/>
      </rPr>
      <t>4</t>
    </r>
  </si>
  <si>
    <t>Sum caharges (-)</t>
  </si>
  <si>
    <r>
      <t>(Na</t>
    </r>
    <r>
      <rPr>
        <vertAlign val="subscript"/>
        <sz val="14"/>
        <rFont val="Times New Roman"/>
        <family val="1"/>
      </rPr>
      <t>0.45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0.40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)(Mg</t>
    </r>
    <r>
      <rPr>
        <vertAlign val="subscript"/>
        <sz val="14"/>
        <rFont val="Times New Roman"/>
        <family val="1"/>
      </rPr>
      <t>0.89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0.93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</si>
</sst>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Courier New"/>
      <family val="0"/>
    </font>
    <font>
      <vertAlign val="superscript"/>
      <sz val="14"/>
      <name val="Courier New"/>
      <family val="0"/>
    </font>
    <font>
      <vertAlign val="subscript"/>
      <sz val="14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2" fontId="3" fillId="3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49"/>
  <sheetViews>
    <sheetView tabSelected="1" workbookViewId="0" topLeftCell="A1">
      <selection activeCell="L37" sqref="L37"/>
    </sheetView>
  </sheetViews>
  <sheetFormatPr defaultColWidth="9.00390625" defaultRowHeight="13.5"/>
  <cols>
    <col min="1" max="25" width="5.25390625" style="1" customWidth="1"/>
    <col min="26" max="26" width="8.375" style="1" customWidth="1"/>
    <col min="27" max="16384" width="5.25390625" style="1" customWidth="1"/>
  </cols>
  <sheetData>
    <row r="2" ht="12.75">
      <c r="B2" s="1" t="s">
        <v>68</v>
      </c>
    </row>
    <row r="3" spans="2:15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6" ht="12.7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</row>
    <row r="5" spans="1:24" ht="12.75">
      <c r="A5" s="1" t="s">
        <v>21</v>
      </c>
      <c r="B5" s="2">
        <v>1.47</v>
      </c>
      <c r="C5" s="2">
        <v>1.57</v>
      </c>
      <c r="D5" s="2">
        <v>1.44</v>
      </c>
      <c r="E5" s="2">
        <v>1.59</v>
      </c>
      <c r="F5" s="2">
        <v>1.6</v>
      </c>
      <c r="G5" s="2">
        <v>1.58</v>
      </c>
      <c r="H5" s="2">
        <v>1.55</v>
      </c>
      <c r="I5" s="2">
        <v>1.57</v>
      </c>
      <c r="J5" s="2">
        <v>1.47</v>
      </c>
      <c r="K5" s="2">
        <v>1.5</v>
      </c>
      <c r="L5" s="2">
        <v>1.53</v>
      </c>
      <c r="M5" s="2">
        <v>1.47</v>
      </c>
      <c r="N5" s="2">
        <v>1.45</v>
      </c>
      <c r="O5" s="2">
        <v>1.57</v>
      </c>
      <c r="P5" s="2"/>
      <c r="Q5" s="2">
        <f>AVERAGE(B5:O5)</f>
        <v>1.5257142857142856</v>
      </c>
      <c r="R5" s="2">
        <f>STDEV(B5:O5)</f>
        <v>0.056936440367818766</v>
      </c>
      <c r="S5" s="2"/>
      <c r="T5" s="2"/>
      <c r="U5" s="2"/>
      <c r="V5" s="2"/>
      <c r="W5" s="2"/>
      <c r="X5" s="2"/>
    </row>
    <row r="6" spans="1:24" ht="12.75">
      <c r="A6" s="1" t="s">
        <v>22</v>
      </c>
      <c r="B6" s="2">
        <v>35.07</v>
      </c>
      <c r="C6" s="2">
        <v>35.29</v>
      </c>
      <c r="D6" s="2">
        <v>35.46</v>
      </c>
      <c r="E6" s="2">
        <v>34.62</v>
      </c>
      <c r="F6" s="2">
        <v>34.99</v>
      </c>
      <c r="G6" s="2">
        <v>36.06</v>
      </c>
      <c r="H6" s="2">
        <v>34.76</v>
      </c>
      <c r="I6" s="2">
        <v>36.61</v>
      </c>
      <c r="J6" s="2">
        <v>36.53</v>
      </c>
      <c r="K6" s="2">
        <v>35.06</v>
      </c>
      <c r="L6" s="2">
        <v>35.56</v>
      </c>
      <c r="M6" s="2">
        <v>35.01</v>
      </c>
      <c r="N6" s="2">
        <v>36.66</v>
      </c>
      <c r="O6" s="2">
        <v>35.7</v>
      </c>
      <c r="P6" s="2"/>
      <c r="Q6" s="2">
        <f aca="true" t="shared" si="0" ref="Q6:Q33">AVERAGE(B6:O6)</f>
        <v>35.527142857142856</v>
      </c>
      <c r="R6" s="2">
        <f aca="true" t="shared" si="1" ref="R6:R33">STDEV(B6:O6)</f>
        <v>0.6923697163917294</v>
      </c>
      <c r="S6" s="2"/>
      <c r="T6" s="2"/>
      <c r="U6" s="2"/>
      <c r="V6" s="2"/>
      <c r="W6" s="2"/>
      <c r="X6" s="2"/>
    </row>
    <row r="7" spans="1:24" ht="12.75">
      <c r="A7" s="1" t="s">
        <v>23</v>
      </c>
      <c r="B7" s="2">
        <v>10.69</v>
      </c>
      <c r="C7" s="2">
        <v>10.66</v>
      </c>
      <c r="D7" s="2">
        <v>10.55</v>
      </c>
      <c r="E7" s="2">
        <v>10.46</v>
      </c>
      <c r="F7" s="2">
        <v>10.87</v>
      </c>
      <c r="G7" s="2">
        <v>10.63</v>
      </c>
      <c r="H7" s="2">
        <v>10.63</v>
      </c>
      <c r="I7" s="2">
        <v>10.68</v>
      </c>
      <c r="J7" s="2">
        <v>10.68</v>
      </c>
      <c r="K7" s="2">
        <v>10.81</v>
      </c>
      <c r="L7" s="2">
        <v>10.63</v>
      </c>
      <c r="M7" s="2">
        <v>10.58</v>
      </c>
      <c r="N7" s="2">
        <v>10.53</v>
      </c>
      <c r="O7" s="2">
        <v>10.6</v>
      </c>
      <c r="P7" s="2"/>
      <c r="Q7" s="2">
        <f t="shared" si="0"/>
        <v>10.64285714285714</v>
      </c>
      <c r="R7" s="2">
        <f t="shared" si="1"/>
        <v>0.10593383794618928</v>
      </c>
      <c r="S7" s="2"/>
      <c r="T7" s="2"/>
      <c r="U7" s="2"/>
      <c r="V7" s="2"/>
      <c r="W7" s="2"/>
      <c r="X7" s="2"/>
    </row>
    <row r="8" spans="1:24" ht="12.75">
      <c r="A8" s="1" t="s">
        <v>24</v>
      </c>
      <c r="B8" s="2">
        <v>33.38</v>
      </c>
      <c r="C8" s="2">
        <v>33.43</v>
      </c>
      <c r="D8" s="2">
        <v>33.45</v>
      </c>
      <c r="E8" s="2">
        <v>33.51</v>
      </c>
      <c r="F8" s="2">
        <v>33.51</v>
      </c>
      <c r="G8" s="2">
        <v>33.58</v>
      </c>
      <c r="H8" s="2">
        <v>33.4</v>
      </c>
      <c r="I8" s="2">
        <v>33.54</v>
      </c>
      <c r="J8" s="2">
        <v>33.24</v>
      </c>
      <c r="K8" s="2">
        <v>33.77</v>
      </c>
      <c r="L8" s="2">
        <v>33.46</v>
      </c>
      <c r="M8" s="2">
        <v>33.4</v>
      </c>
      <c r="N8" s="2">
        <v>33.43</v>
      </c>
      <c r="O8" s="2">
        <v>33.33</v>
      </c>
      <c r="P8" s="2"/>
      <c r="Q8" s="2">
        <f t="shared" si="0"/>
        <v>33.45928571428571</v>
      </c>
      <c r="R8" s="2">
        <f t="shared" si="1"/>
        <v>0.12486696217085788</v>
      </c>
      <c r="S8" s="2"/>
      <c r="T8" s="2"/>
      <c r="U8" s="2"/>
      <c r="V8" s="2"/>
      <c r="W8" s="2"/>
      <c r="X8" s="2"/>
    </row>
    <row r="9" spans="1:24" ht="12.75">
      <c r="A9" s="1" t="s">
        <v>25</v>
      </c>
      <c r="B9" s="2">
        <v>2.36</v>
      </c>
      <c r="C9" s="2">
        <v>2.28</v>
      </c>
      <c r="D9" s="2">
        <v>2.39</v>
      </c>
      <c r="E9" s="2">
        <v>2.44</v>
      </c>
      <c r="F9" s="2">
        <v>2.31</v>
      </c>
      <c r="G9" s="2">
        <v>2.39</v>
      </c>
      <c r="H9" s="2">
        <v>2.38</v>
      </c>
      <c r="I9" s="2">
        <v>2.41</v>
      </c>
      <c r="J9" s="2">
        <v>2.28</v>
      </c>
      <c r="K9" s="2">
        <v>2.45</v>
      </c>
      <c r="L9" s="2">
        <v>2.42</v>
      </c>
      <c r="M9" s="2">
        <v>2.33</v>
      </c>
      <c r="N9" s="2">
        <v>2.48</v>
      </c>
      <c r="O9" s="2">
        <v>2.44</v>
      </c>
      <c r="P9" s="2"/>
      <c r="Q9" s="2">
        <f t="shared" si="0"/>
        <v>2.382857142857143</v>
      </c>
      <c r="R9" s="2">
        <f t="shared" si="1"/>
        <v>0.0635402442343779</v>
      </c>
      <c r="S9" s="2"/>
      <c r="T9" s="2"/>
      <c r="U9" s="2"/>
      <c r="V9" s="2"/>
      <c r="W9" s="2"/>
      <c r="X9" s="2"/>
    </row>
    <row r="10" spans="1:24" ht="12.75">
      <c r="A10" s="1" t="s">
        <v>26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/>
      <c r="Q10" s="2">
        <f t="shared" si="0"/>
        <v>0</v>
      </c>
      <c r="R10" s="2">
        <f t="shared" si="1"/>
        <v>0</v>
      </c>
      <c r="S10" s="2"/>
      <c r="T10" s="2"/>
      <c r="U10" s="2"/>
      <c r="V10" s="2"/>
      <c r="W10" s="2"/>
      <c r="X10" s="2"/>
    </row>
    <row r="11" spans="1:24" ht="12.75">
      <c r="A11" s="1" t="s">
        <v>27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/>
      <c r="Q11" s="2">
        <f t="shared" si="0"/>
        <v>0</v>
      </c>
      <c r="R11" s="2">
        <f t="shared" si="1"/>
        <v>0</v>
      </c>
      <c r="S11" s="2"/>
      <c r="T11" s="2"/>
      <c r="U11" s="2"/>
      <c r="V11" s="2"/>
      <c r="W11" s="2"/>
      <c r="X11" s="2"/>
    </row>
    <row r="12" spans="1:24" ht="12.75">
      <c r="A12" s="1" t="s">
        <v>28</v>
      </c>
      <c r="B12" s="2">
        <v>1.13</v>
      </c>
      <c r="C12" s="2">
        <v>1.17</v>
      </c>
      <c r="D12" s="2">
        <v>0.94</v>
      </c>
      <c r="E12" s="2">
        <v>1.08</v>
      </c>
      <c r="F12" s="2">
        <v>1.04</v>
      </c>
      <c r="G12" s="2">
        <v>0.87</v>
      </c>
      <c r="H12" s="2">
        <v>1.09</v>
      </c>
      <c r="I12" s="2">
        <v>0.91</v>
      </c>
      <c r="J12" s="2">
        <v>0.88</v>
      </c>
      <c r="K12" s="2">
        <v>1.14</v>
      </c>
      <c r="L12" s="2">
        <v>0.99</v>
      </c>
      <c r="M12" s="2">
        <v>1.13</v>
      </c>
      <c r="N12" s="2">
        <v>1</v>
      </c>
      <c r="O12" s="2">
        <v>0.92</v>
      </c>
      <c r="P12" s="2"/>
      <c r="Q12" s="2">
        <f t="shared" si="0"/>
        <v>1.0207142857142857</v>
      </c>
      <c r="R12" s="2">
        <f t="shared" si="1"/>
        <v>0.10447408848530267</v>
      </c>
      <c r="S12" s="2"/>
      <c r="T12" s="2"/>
      <c r="U12" s="2"/>
      <c r="V12" s="2"/>
      <c r="W12" s="2"/>
      <c r="X12" s="2"/>
    </row>
    <row r="13" spans="1:24" ht="12.75">
      <c r="A13" s="1" t="s">
        <v>29</v>
      </c>
      <c r="B13" s="2">
        <v>15.77</v>
      </c>
      <c r="C13" s="2">
        <v>15.47</v>
      </c>
      <c r="D13" s="2">
        <v>15.77</v>
      </c>
      <c r="E13" s="2">
        <v>16.27</v>
      </c>
      <c r="F13" s="2">
        <v>15.64</v>
      </c>
      <c r="G13" s="2">
        <v>14.69</v>
      </c>
      <c r="H13" s="2">
        <v>16.16</v>
      </c>
      <c r="I13" s="2">
        <v>14.22</v>
      </c>
      <c r="J13" s="2">
        <v>14.81</v>
      </c>
      <c r="K13" s="2">
        <v>15.12</v>
      </c>
      <c r="L13" s="2">
        <v>15.34</v>
      </c>
      <c r="M13" s="2">
        <v>16</v>
      </c>
      <c r="N13" s="2">
        <v>14.28</v>
      </c>
      <c r="O13" s="2">
        <v>15.26</v>
      </c>
      <c r="P13" s="2"/>
      <c r="Q13" s="2">
        <f t="shared" si="0"/>
        <v>15.342857142857142</v>
      </c>
      <c r="R13" s="2">
        <f t="shared" si="1"/>
        <v>0.6554907565085654</v>
      </c>
      <c r="S13" s="2"/>
      <c r="T13" s="2"/>
      <c r="U13" s="2"/>
      <c r="V13" s="2"/>
      <c r="W13" s="2"/>
      <c r="X13" s="2"/>
    </row>
    <row r="14" spans="1:24" ht="12.7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/>
      <c r="Q14" s="2">
        <f t="shared" si="0"/>
        <v>0</v>
      </c>
      <c r="R14" s="2">
        <f t="shared" si="1"/>
        <v>0</v>
      </c>
      <c r="S14" s="2"/>
      <c r="T14" s="2"/>
      <c r="U14" s="2"/>
      <c r="V14" s="2"/>
      <c r="W14" s="2"/>
      <c r="X14" s="2"/>
    </row>
    <row r="15" spans="1:24" ht="12.75">
      <c r="A15" s="1" t="s">
        <v>30</v>
      </c>
      <c r="B15" s="2">
        <v>99.87</v>
      </c>
      <c r="C15" s="2">
        <v>99.87</v>
      </c>
      <c r="D15" s="2">
        <v>100</v>
      </c>
      <c r="E15" s="2">
        <v>99.97</v>
      </c>
      <c r="F15" s="2">
        <v>99.95</v>
      </c>
      <c r="G15" s="2">
        <v>99.8</v>
      </c>
      <c r="H15" s="2">
        <v>99.97</v>
      </c>
      <c r="I15" s="2">
        <v>99.93</v>
      </c>
      <c r="J15" s="2">
        <v>99.9</v>
      </c>
      <c r="K15" s="2">
        <v>99.84</v>
      </c>
      <c r="L15" s="2">
        <v>99.93</v>
      </c>
      <c r="M15" s="2">
        <v>99.91</v>
      </c>
      <c r="N15" s="2">
        <v>99.83</v>
      </c>
      <c r="O15" s="2">
        <v>99.82</v>
      </c>
      <c r="P15" s="2"/>
      <c r="Q15" s="2">
        <f t="shared" si="0"/>
        <v>99.89928571428572</v>
      </c>
      <c r="R15" s="2">
        <f t="shared" si="1"/>
        <v>0.06256864361901614</v>
      </c>
      <c r="S15" s="2"/>
      <c r="T15" s="2"/>
      <c r="U15" s="2"/>
      <c r="V15" s="2"/>
      <c r="W15" s="2"/>
      <c r="X15" s="2"/>
    </row>
    <row r="16" spans="2:24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1" t="s">
        <v>31</v>
      </c>
      <c r="B17" s="2" t="s">
        <v>32</v>
      </c>
      <c r="C17" s="2" t="s">
        <v>33</v>
      </c>
      <c r="D17" s="2" t="s">
        <v>34</v>
      </c>
      <c r="E17" s="2">
        <v>30</v>
      </c>
      <c r="F17" s="2" t="s">
        <v>35</v>
      </c>
      <c r="G17" s="2" t="s">
        <v>36</v>
      </c>
      <c r="H17" s="2" t="s">
        <v>31</v>
      </c>
      <c r="I17" s="2" t="s">
        <v>37</v>
      </c>
      <c r="J17" s="2" t="s">
        <v>18</v>
      </c>
      <c r="K17" s="2" t="s">
        <v>19</v>
      </c>
      <c r="L17" s="2" t="s">
        <v>38</v>
      </c>
      <c r="M17" s="2" t="s">
        <v>31</v>
      </c>
      <c r="N17" s="2" t="s">
        <v>37</v>
      </c>
      <c r="O17" s="2"/>
      <c r="P17" s="2"/>
      <c r="Q17" s="2"/>
      <c r="R17" s="2"/>
      <c r="S17" s="2"/>
      <c r="T17" s="2" t="s">
        <v>77</v>
      </c>
      <c r="U17" s="2"/>
      <c r="V17" s="2"/>
      <c r="W17" s="2"/>
      <c r="X17" s="2"/>
    </row>
    <row r="18" spans="1:29" ht="12.75">
      <c r="A18" s="1" t="s">
        <v>74</v>
      </c>
      <c r="B18" s="2">
        <v>5.501</v>
      </c>
      <c r="C18" s="2">
        <v>5.541</v>
      </c>
      <c r="D18" s="2">
        <v>5.54</v>
      </c>
      <c r="E18" s="2">
        <v>5.409</v>
      </c>
      <c r="F18" s="2">
        <v>5.481</v>
      </c>
      <c r="G18" s="2">
        <v>5.683</v>
      </c>
      <c r="H18" s="2">
        <v>5.433</v>
      </c>
      <c r="I18" s="2">
        <v>5.759</v>
      </c>
      <c r="J18" s="2">
        <v>5.733</v>
      </c>
      <c r="K18" s="2">
        <v>5.522</v>
      </c>
      <c r="L18" s="2">
        <v>5.576</v>
      </c>
      <c r="M18" s="2">
        <v>5.475</v>
      </c>
      <c r="N18" s="2">
        <v>5.779</v>
      </c>
      <c r="O18" s="2">
        <v>5.615</v>
      </c>
      <c r="P18" s="2"/>
      <c r="Q18" s="2">
        <f t="shared" si="0"/>
        <v>5.574785714285713</v>
      </c>
      <c r="R18" s="2">
        <f t="shared" si="1"/>
        <v>0.12118719059725122</v>
      </c>
      <c r="S18" s="2"/>
      <c r="T18" s="7">
        <f>Q18/6</f>
        <v>0.9291309523809521</v>
      </c>
      <c r="U18" s="2"/>
      <c r="V18" s="2">
        <v>4</v>
      </c>
      <c r="W18" s="2">
        <f>T18*6*V18</f>
        <v>22.29914285714285</v>
      </c>
      <c r="X18" s="2"/>
      <c r="Z18" s="1" t="s">
        <v>35</v>
      </c>
      <c r="AA18" s="1">
        <v>2</v>
      </c>
      <c r="AB18" s="1">
        <v>27</v>
      </c>
      <c r="AC18" s="1">
        <f>AA18*AB18</f>
        <v>54</v>
      </c>
    </row>
    <row r="19" spans="1:24" ht="12.75">
      <c r="A19" s="1" t="s">
        <v>75</v>
      </c>
      <c r="B19" s="2">
        <f>6-B18</f>
        <v>0.49899999999999967</v>
      </c>
      <c r="C19" s="2">
        <f aca="true" t="shared" si="2" ref="C19:O19">6-C18</f>
        <v>0.45899999999999963</v>
      </c>
      <c r="D19" s="2">
        <f t="shared" si="2"/>
        <v>0.45999999999999996</v>
      </c>
      <c r="E19" s="2">
        <f t="shared" si="2"/>
        <v>0.5910000000000002</v>
      </c>
      <c r="F19" s="2">
        <f t="shared" si="2"/>
        <v>0.5190000000000001</v>
      </c>
      <c r="G19" s="2">
        <f t="shared" si="2"/>
        <v>0.31700000000000017</v>
      </c>
      <c r="H19" s="2">
        <f t="shared" si="2"/>
        <v>0.5670000000000002</v>
      </c>
      <c r="I19" s="2">
        <f t="shared" si="2"/>
        <v>0.24099999999999966</v>
      </c>
      <c r="J19" s="2">
        <f t="shared" si="2"/>
        <v>0.26700000000000035</v>
      </c>
      <c r="K19" s="2">
        <f t="shared" si="2"/>
        <v>0.47799999999999976</v>
      </c>
      <c r="L19" s="2">
        <f t="shared" si="2"/>
        <v>0.4240000000000004</v>
      </c>
      <c r="M19" s="2">
        <f t="shared" si="2"/>
        <v>0.5250000000000004</v>
      </c>
      <c r="N19" s="2">
        <f t="shared" si="2"/>
        <v>0.22100000000000009</v>
      </c>
      <c r="O19" s="2">
        <f t="shared" si="2"/>
        <v>0.3849999999999998</v>
      </c>
      <c r="P19" s="2"/>
      <c r="Q19" s="2">
        <f t="shared" si="0"/>
        <v>0.4252142857142857</v>
      </c>
      <c r="R19" s="2">
        <f t="shared" si="1"/>
        <v>0.12118719059717131</v>
      </c>
      <c r="S19" s="2"/>
      <c r="T19" s="7">
        <f>Q19/6</f>
        <v>0.07086904761904762</v>
      </c>
      <c r="U19" s="2"/>
      <c r="V19" s="2">
        <v>3</v>
      </c>
      <c r="W19" s="2">
        <f>T19*6*V19</f>
        <v>1.2756428571428573</v>
      </c>
      <c r="X19" s="2"/>
    </row>
    <row r="20" spans="2:2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"/>
      <c r="U20" s="2"/>
      <c r="V20" s="2"/>
      <c r="W20" s="2"/>
      <c r="X20" s="2"/>
    </row>
    <row r="21" spans="1:29" ht="12.75">
      <c r="A21" s="1" t="s">
        <v>69</v>
      </c>
      <c r="B21" s="2">
        <f>6</f>
        <v>6</v>
      </c>
      <c r="C21" s="2">
        <f>6</f>
        <v>6</v>
      </c>
      <c r="D21" s="2">
        <f>6</f>
        <v>6</v>
      </c>
      <c r="E21" s="2">
        <f>6</f>
        <v>6</v>
      </c>
      <c r="F21" s="2">
        <f>6</f>
        <v>6</v>
      </c>
      <c r="G21" s="2">
        <f>6</f>
        <v>6</v>
      </c>
      <c r="H21" s="2">
        <f>6</f>
        <v>6</v>
      </c>
      <c r="I21" s="2">
        <f>6</f>
        <v>6</v>
      </c>
      <c r="J21" s="2">
        <f>6</f>
        <v>6</v>
      </c>
      <c r="K21" s="2">
        <f>6</f>
        <v>6</v>
      </c>
      <c r="L21" s="2">
        <f>6</f>
        <v>6</v>
      </c>
      <c r="M21" s="2">
        <f>6</f>
        <v>6</v>
      </c>
      <c r="N21" s="2">
        <f>6</f>
        <v>6</v>
      </c>
      <c r="O21" s="2">
        <f>6</f>
        <v>6</v>
      </c>
      <c r="P21" s="2"/>
      <c r="Q21" s="2">
        <f t="shared" si="0"/>
        <v>6</v>
      </c>
      <c r="R21" s="2">
        <f t="shared" si="1"/>
        <v>0</v>
      </c>
      <c r="S21" s="2"/>
      <c r="T21" s="7">
        <v>6</v>
      </c>
      <c r="U21" s="2"/>
      <c r="V21" s="2">
        <v>3</v>
      </c>
      <c r="W21" s="2">
        <f>T21*V21</f>
        <v>18</v>
      </c>
      <c r="X21" s="2"/>
      <c r="Z21" s="1" t="s">
        <v>79</v>
      </c>
      <c r="AA21" s="1">
        <v>2</v>
      </c>
      <c r="AB21" s="1">
        <v>0.07</v>
      </c>
      <c r="AC21" s="1">
        <f>AA21*AB21*4</f>
        <v>0.56</v>
      </c>
    </row>
    <row r="22" spans="2:29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"/>
      <c r="U22" s="2"/>
      <c r="V22" s="2"/>
      <c r="W22" s="2"/>
      <c r="X22" s="2"/>
      <c r="Z22" s="1" t="s">
        <v>80</v>
      </c>
      <c r="AA22" s="1">
        <v>1</v>
      </c>
      <c r="AB22" s="1">
        <f>1-AB21</f>
        <v>0.9299999999999999</v>
      </c>
      <c r="AC22" s="1">
        <f>AA22*AB22*4</f>
        <v>3.7199999999999998</v>
      </c>
    </row>
    <row r="23" spans="1:29" ht="12.75">
      <c r="A23" s="1" t="s">
        <v>70</v>
      </c>
      <c r="B23" s="2">
        <v>2.499</v>
      </c>
      <c r="C23" s="2">
        <v>2.496</v>
      </c>
      <c r="D23" s="2">
        <v>2.459</v>
      </c>
      <c r="E23" s="2">
        <v>2.435</v>
      </c>
      <c r="F23" s="2">
        <v>2.54</v>
      </c>
      <c r="G23" s="2">
        <v>2.497</v>
      </c>
      <c r="H23" s="2">
        <v>2.478</v>
      </c>
      <c r="I23" s="2">
        <v>2.504</v>
      </c>
      <c r="J23" s="2">
        <v>2.498</v>
      </c>
      <c r="K23" s="2">
        <v>2.538</v>
      </c>
      <c r="L23" s="2">
        <v>2.485</v>
      </c>
      <c r="M23" s="2">
        <v>2.467</v>
      </c>
      <c r="N23" s="2">
        <v>2.474</v>
      </c>
      <c r="O23" s="2">
        <v>2.485</v>
      </c>
      <c r="P23" s="2"/>
      <c r="Q23" s="2">
        <f t="shared" si="0"/>
        <v>2.4896428571428575</v>
      </c>
      <c r="R23" s="2">
        <f t="shared" si="1"/>
        <v>0.028001667925154593</v>
      </c>
      <c r="S23" s="2"/>
      <c r="T23" s="7">
        <f>Q23*3/2.8/3</f>
        <v>0.8891581632653063</v>
      </c>
      <c r="U23" s="2"/>
      <c r="V23" s="2">
        <v>2</v>
      </c>
      <c r="W23" s="2">
        <f>T23*3*V23</f>
        <v>5.334948979591838</v>
      </c>
      <c r="X23" s="2"/>
      <c r="Z23" s="1" t="s">
        <v>20</v>
      </c>
      <c r="AA23" s="1">
        <v>1</v>
      </c>
      <c r="AB23" s="1">
        <v>0</v>
      </c>
      <c r="AC23" s="1">
        <f>AA23*AB23*4</f>
        <v>0</v>
      </c>
    </row>
    <row r="24" spans="1:29" ht="12.75">
      <c r="A24" s="1" t="s">
        <v>76</v>
      </c>
      <c r="B24" s="2">
        <f>B48-B21</f>
        <v>0.16999999999999993</v>
      </c>
      <c r="C24" s="2">
        <f>C48-C21</f>
        <v>0.18799999999999972</v>
      </c>
      <c r="D24" s="2">
        <f>D48-D21</f>
        <v>0.16000000000000014</v>
      </c>
      <c r="E24" s="2">
        <f>E48-E21</f>
        <v>0.16999999999999993</v>
      </c>
      <c r="F24" s="2">
        <f>F48-F21</f>
        <v>0.18700000000000028</v>
      </c>
      <c r="G24" s="2">
        <f>G48-G21</f>
        <v>0.23500000000000032</v>
      </c>
      <c r="H24" s="2">
        <f>H48-H21</f>
        <v>0.15200000000000014</v>
      </c>
      <c r="I24" s="2">
        <f>I48-I21</f>
        <v>0.2190000000000003</v>
      </c>
      <c r="J24" s="2">
        <f>J48-J21</f>
        <v>0.1479999999999997</v>
      </c>
      <c r="K24" s="2">
        <f>K48-K21</f>
        <v>0.2699999999999996</v>
      </c>
      <c r="L24" s="2">
        <f>L48-L21</f>
        <v>0.18299999999999983</v>
      </c>
      <c r="M24" s="2">
        <f>M48-M21</f>
        <v>0.15700000000000003</v>
      </c>
      <c r="N24" s="2">
        <f>N48-N21</f>
        <v>0.21199999999999974</v>
      </c>
      <c r="O24" s="2">
        <f>O48-O21</f>
        <v>0.17900000000000027</v>
      </c>
      <c r="P24" s="2"/>
      <c r="Q24" s="2">
        <f t="shared" si="0"/>
        <v>0.18785714285714286</v>
      </c>
      <c r="R24" s="2">
        <f t="shared" si="1"/>
        <v>0.034934790115865345</v>
      </c>
      <c r="S24" s="2"/>
      <c r="T24" s="7">
        <f>Q24*3/2.8/3</f>
        <v>0.06709183673469389</v>
      </c>
      <c r="U24" s="2"/>
      <c r="V24" s="2">
        <v>3</v>
      </c>
      <c r="W24" s="2">
        <f>T24*3*V24</f>
        <v>0.603826530612245</v>
      </c>
      <c r="X24" s="2"/>
      <c r="AA24" s="5" t="s">
        <v>82</v>
      </c>
      <c r="AB24" s="5"/>
      <c r="AC24" s="6">
        <f>SUM(AC18:AC23)</f>
        <v>58.28</v>
      </c>
    </row>
    <row r="25" spans="1:24" ht="12.75">
      <c r="A25" s="1" t="s">
        <v>73</v>
      </c>
      <c r="B25" s="2">
        <v>0.133</v>
      </c>
      <c r="C25" s="2">
        <v>0.138</v>
      </c>
      <c r="D25" s="2">
        <v>0.11</v>
      </c>
      <c r="E25" s="2">
        <v>0.127</v>
      </c>
      <c r="F25" s="2">
        <v>0.122</v>
      </c>
      <c r="G25" s="2">
        <v>0.103</v>
      </c>
      <c r="H25" s="2">
        <v>0.128</v>
      </c>
      <c r="I25" s="2">
        <v>0.108</v>
      </c>
      <c r="J25" s="2">
        <v>0.104</v>
      </c>
      <c r="K25" s="2">
        <v>0.135</v>
      </c>
      <c r="L25" s="2">
        <v>0.117</v>
      </c>
      <c r="M25" s="2">
        <v>0.133</v>
      </c>
      <c r="N25" s="2">
        <v>0.119</v>
      </c>
      <c r="O25" s="2">
        <v>0.109</v>
      </c>
      <c r="P25" s="2"/>
      <c r="Q25" s="2">
        <f t="shared" si="0"/>
        <v>0.12042857142857143</v>
      </c>
      <c r="R25" s="2">
        <f t="shared" si="1"/>
        <v>0.012157392722216305</v>
      </c>
      <c r="S25" s="2"/>
      <c r="T25" s="7">
        <f>Q25*3/2.8/3</f>
        <v>0.04301020408163265</v>
      </c>
      <c r="U25" s="2"/>
      <c r="V25" s="2">
        <v>4</v>
      </c>
      <c r="W25" s="2">
        <f>T25*3*V25</f>
        <v>0.5161224489795918</v>
      </c>
      <c r="X25" s="2"/>
    </row>
    <row r="26" spans="2:2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7"/>
      <c r="U26" s="2"/>
      <c r="V26" s="2"/>
      <c r="W26" s="2"/>
      <c r="X26" s="2"/>
    </row>
    <row r="27" spans="1:23" ht="12.75">
      <c r="A27" s="1" t="s">
        <v>47</v>
      </c>
      <c r="B27" s="2">
        <f>B49-B19</f>
        <v>3.7700000000000005</v>
      </c>
      <c r="C27" s="2">
        <f>C49-C19</f>
        <v>3.7350000000000003</v>
      </c>
      <c r="D27" s="2">
        <f>D49-D19</f>
        <v>3.7939999999999996</v>
      </c>
      <c r="E27" s="2">
        <f>E49-E19</f>
        <v>3.798</v>
      </c>
      <c r="F27" s="2">
        <f>F49-F19</f>
        <v>3.7089999999999996</v>
      </c>
      <c r="G27" s="2">
        <f>G49-G19</f>
        <v>3.678</v>
      </c>
      <c r="H27" s="2">
        <f>H49-H19</f>
        <v>3.793</v>
      </c>
      <c r="I27" s="2">
        <f>I49-I19</f>
        <v>3.619</v>
      </c>
      <c r="J27" s="2">
        <f>J49-J19</f>
        <v>3.7459999999999996</v>
      </c>
      <c r="K27" s="2">
        <f>K49-K19</f>
        <v>3.6340000000000003</v>
      </c>
      <c r="L27" s="2">
        <f>L49-L19</f>
        <v>3.726</v>
      </c>
      <c r="M27" s="2">
        <f>M49-M19</f>
        <v>3.7939999999999996</v>
      </c>
      <c r="N27" s="2">
        <f>N49-N19</f>
        <v>3.665</v>
      </c>
      <c r="O27" s="2">
        <f>O49-O19</f>
        <v>3.758</v>
      </c>
      <c r="Q27" s="2">
        <f>AVERAGE(B27:O27)</f>
        <v>3.729928571428571</v>
      </c>
      <c r="R27" s="2">
        <f>STDEV(B27:O27)</f>
        <v>0.06099995496305963</v>
      </c>
      <c r="T27" s="7">
        <v>1</v>
      </c>
      <c r="U27" s="2"/>
      <c r="V27" s="2">
        <v>3</v>
      </c>
      <c r="W27" s="2">
        <f>T27*3*V27</f>
        <v>9</v>
      </c>
    </row>
    <row r="28" spans="2:2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7"/>
      <c r="U28" s="2"/>
      <c r="V28" s="2"/>
      <c r="W28" s="2"/>
      <c r="X28" s="2"/>
    </row>
    <row r="29" spans="1:24" ht="12.75">
      <c r="A29" s="1" t="s">
        <v>71</v>
      </c>
      <c r="B29" s="2">
        <v>0.447</v>
      </c>
      <c r="C29" s="2">
        <v>0.479</v>
      </c>
      <c r="D29" s="2">
        <v>0.435</v>
      </c>
      <c r="E29" s="2">
        <v>0.481</v>
      </c>
      <c r="F29" s="2">
        <v>0.485</v>
      </c>
      <c r="G29" s="2">
        <v>0.483</v>
      </c>
      <c r="H29" s="2">
        <v>0.469</v>
      </c>
      <c r="I29" s="2">
        <v>0.478</v>
      </c>
      <c r="J29" s="2">
        <v>0.447</v>
      </c>
      <c r="K29" s="2">
        <v>0.457</v>
      </c>
      <c r="L29" s="2">
        <v>0.466</v>
      </c>
      <c r="M29" s="2">
        <v>0.444</v>
      </c>
      <c r="N29" s="2">
        <v>0.444</v>
      </c>
      <c r="O29" s="2">
        <v>0.48</v>
      </c>
      <c r="P29" s="2"/>
      <c r="Q29" s="2">
        <f t="shared" si="0"/>
        <v>0.46392857142857136</v>
      </c>
      <c r="R29" s="2">
        <f t="shared" si="1"/>
        <v>0.017682952615072287</v>
      </c>
      <c r="S29" s="2"/>
      <c r="T29" s="7">
        <v>0.45</v>
      </c>
      <c r="U29" s="2"/>
      <c r="V29" s="2">
        <v>1</v>
      </c>
      <c r="W29" s="2">
        <f>T29*V29</f>
        <v>0.45</v>
      </c>
      <c r="X29" s="2"/>
    </row>
    <row r="30" spans="1:24" ht="12.75">
      <c r="A30" s="1" t="s">
        <v>72</v>
      </c>
      <c r="B30" s="2">
        <v>0.397</v>
      </c>
      <c r="C30" s="2">
        <v>0.384</v>
      </c>
      <c r="D30" s="2">
        <v>0.399</v>
      </c>
      <c r="E30" s="2">
        <v>0.409</v>
      </c>
      <c r="F30" s="2">
        <v>0.388</v>
      </c>
      <c r="G30" s="2">
        <v>0.404</v>
      </c>
      <c r="H30" s="2">
        <v>0.398</v>
      </c>
      <c r="I30" s="2">
        <v>0.407</v>
      </c>
      <c r="J30" s="2">
        <v>0.384</v>
      </c>
      <c r="K30" s="2">
        <v>0.413</v>
      </c>
      <c r="L30" s="2">
        <v>0.406</v>
      </c>
      <c r="M30" s="2">
        <v>0.39</v>
      </c>
      <c r="N30" s="2">
        <v>0.419</v>
      </c>
      <c r="O30" s="2">
        <v>0.411</v>
      </c>
      <c r="P30" s="2"/>
      <c r="Q30" s="2">
        <f t="shared" si="0"/>
        <v>0.4006428571428571</v>
      </c>
      <c r="R30" s="2">
        <f t="shared" si="1"/>
        <v>0.011084341990515764</v>
      </c>
      <c r="S30" s="2"/>
      <c r="T30" s="7">
        <f>Q30</f>
        <v>0.4006428571428571</v>
      </c>
      <c r="U30" s="2"/>
      <c r="V30" s="2">
        <v>2</v>
      </c>
      <c r="W30" s="2">
        <f>T30*V30</f>
        <v>0.8012857142857142</v>
      </c>
      <c r="X30" s="2"/>
    </row>
    <row r="31" spans="17:20" ht="12.75">
      <c r="Q31" s="2"/>
      <c r="R31" s="2"/>
      <c r="T31" s="8"/>
    </row>
    <row r="32" spans="17:23" ht="12.75">
      <c r="Q32" s="2"/>
      <c r="R32" s="2"/>
      <c r="T32" s="2"/>
      <c r="U32" s="2"/>
      <c r="V32" s="2"/>
      <c r="W32" s="2"/>
    </row>
    <row r="33" spans="1:24" ht="12.75">
      <c r="A33" s="1" t="s">
        <v>30</v>
      </c>
      <c r="B33" s="2">
        <v>19.417</v>
      </c>
      <c r="C33" s="2">
        <v>19.419</v>
      </c>
      <c r="D33" s="2">
        <v>19.358</v>
      </c>
      <c r="E33" s="2">
        <v>19.42</v>
      </c>
      <c r="F33" s="2">
        <v>19.43</v>
      </c>
      <c r="G33" s="2">
        <v>19.399</v>
      </c>
      <c r="H33" s="2">
        <v>19.419</v>
      </c>
      <c r="I33" s="2">
        <v>19.335</v>
      </c>
      <c r="J33" s="2">
        <v>19.326</v>
      </c>
      <c r="K33" s="2">
        <v>19.447</v>
      </c>
      <c r="L33" s="2">
        <v>19.383</v>
      </c>
      <c r="M33" s="2">
        <v>19.384</v>
      </c>
      <c r="N33" s="2">
        <v>19.332</v>
      </c>
      <c r="O33" s="2">
        <v>19.423</v>
      </c>
      <c r="P33" s="2"/>
      <c r="Q33" s="2">
        <f t="shared" si="0"/>
        <v>19.392285714285716</v>
      </c>
      <c r="R33" s="2">
        <f t="shared" si="1"/>
        <v>0.04004887124421032</v>
      </c>
      <c r="S33" s="2"/>
      <c r="T33" s="2"/>
      <c r="U33" s="2"/>
      <c r="V33" s="2" t="s">
        <v>78</v>
      </c>
      <c r="W33" s="3">
        <f>SUM(W18:W31)</f>
        <v>58.2809693877551</v>
      </c>
      <c r="X33" s="2"/>
    </row>
    <row r="34" spans="2:2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9:28" ht="20.25">
      <c r="I35" s="9" t="s">
        <v>83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</row>
    <row r="37" spans="1:12" ht="24">
      <c r="A37" s="1" t="s">
        <v>48</v>
      </c>
      <c r="B37" s="1" t="s">
        <v>49</v>
      </c>
      <c r="C37" s="1" t="s">
        <v>50</v>
      </c>
      <c r="D37" s="1" t="s">
        <v>51</v>
      </c>
      <c r="E37" s="1" t="s">
        <v>52</v>
      </c>
      <c r="F37" s="1" t="s">
        <v>53</v>
      </c>
      <c r="G37" s="1" t="s">
        <v>54</v>
      </c>
      <c r="H37" s="1" t="s">
        <v>55</v>
      </c>
      <c r="L37" s="4" t="s">
        <v>81</v>
      </c>
    </row>
    <row r="38" spans="1:8" ht="12.75">
      <c r="A38" s="1" t="s">
        <v>56</v>
      </c>
      <c r="B38" s="1" t="s">
        <v>39</v>
      </c>
      <c r="C38" s="1" t="s">
        <v>57</v>
      </c>
      <c r="D38" s="1">
        <v>20</v>
      </c>
      <c r="E38" s="1">
        <v>10</v>
      </c>
      <c r="F38" s="1">
        <v>600</v>
      </c>
      <c r="G38" s="1">
        <v>-600</v>
      </c>
      <c r="H38" s="1" t="s">
        <v>58</v>
      </c>
    </row>
    <row r="39" spans="1:8" ht="12.75">
      <c r="A39" s="1" t="s">
        <v>56</v>
      </c>
      <c r="B39" s="1" t="s">
        <v>40</v>
      </c>
      <c r="C39" s="1" t="s">
        <v>57</v>
      </c>
      <c r="D39" s="1">
        <v>20</v>
      </c>
      <c r="E39" s="1">
        <v>10</v>
      </c>
      <c r="F39" s="1">
        <v>600</v>
      </c>
      <c r="G39" s="1">
        <v>-600</v>
      </c>
      <c r="H39" s="1" t="s">
        <v>59</v>
      </c>
    </row>
    <row r="40" spans="1:8" ht="12.75">
      <c r="A40" s="1" t="s">
        <v>56</v>
      </c>
      <c r="B40" s="1" t="s">
        <v>20</v>
      </c>
      <c r="C40" s="1" t="s">
        <v>57</v>
      </c>
      <c r="D40" s="1">
        <v>20</v>
      </c>
      <c r="E40" s="1">
        <v>10</v>
      </c>
      <c r="F40" s="1">
        <v>800</v>
      </c>
      <c r="G40" s="1">
        <v>-800</v>
      </c>
      <c r="H40" s="1" t="s">
        <v>60</v>
      </c>
    </row>
    <row r="41" spans="1:8" ht="12.75">
      <c r="A41" s="1" t="s">
        <v>56</v>
      </c>
      <c r="B41" s="1" t="s">
        <v>41</v>
      </c>
      <c r="C41" s="1" t="s">
        <v>57</v>
      </c>
      <c r="D41" s="1">
        <v>20</v>
      </c>
      <c r="E41" s="1">
        <v>10</v>
      </c>
      <c r="F41" s="1">
        <v>600</v>
      </c>
      <c r="G41" s="1">
        <v>-600</v>
      </c>
      <c r="H41" s="1" t="s">
        <v>61</v>
      </c>
    </row>
    <row r="42" spans="1:8" ht="12.75">
      <c r="A42" s="1" t="s">
        <v>56</v>
      </c>
      <c r="B42" s="1" t="s">
        <v>42</v>
      </c>
      <c r="C42" s="1" t="s">
        <v>57</v>
      </c>
      <c r="D42" s="1">
        <v>20</v>
      </c>
      <c r="E42" s="1">
        <v>10</v>
      </c>
      <c r="F42" s="1">
        <v>600</v>
      </c>
      <c r="G42" s="1">
        <v>-600</v>
      </c>
      <c r="H42" s="1" t="s">
        <v>62</v>
      </c>
    </row>
    <row r="43" spans="1:8" ht="12.75">
      <c r="A43" s="1" t="s">
        <v>63</v>
      </c>
      <c r="B43" s="1" t="s">
        <v>43</v>
      </c>
      <c r="C43" s="1" t="s">
        <v>57</v>
      </c>
      <c r="D43" s="1">
        <v>20</v>
      </c>
      <c r="E43" s="1">
        <v>10</v>
      </c>
      <c r="F43" s="1">
        <v>500</v>
      </c>
      <c r="G43" s="1">
        <v>-350</v>
      </c>
      <c r="H43" s="1" t="s">
        <v>61</v>
      </c>
    </row>
    <row r="44" spans="1:8" ht="12.75">
      <c r="A44" s="1" t="s">
        <v>63</v>
      </c>
      <c r="B44" s="1" t="s">
        <v>44</v>
      </c>
      <c r="C44" s="1" t="s">
        <v>57</v>
      </c>
      <c r="D44" s="1">
        <v>20</v>
      </c>
      <c r="E44" s="1">
        <v>10</v>
      </c>
      <c r="F44" s="1">
        <v>600</v>
      </c>
      <c r="G44" s="1">
        <v>-600</v>
      </c>
      <c r="H44" s="1" t="s">
        <v>64</v>
      </c>
    </row>
    <row r="45" spans="1:8" ht="12.75">
      <c r="A45" s="1" t="s">
        <v>65</v>
      </c>
      <c r="B45" s="1" t="s">
        <v>45</v>
      </c>
      <c r="C45" s="1" t="s">
        <v>57</v>
      </c>
      <c r="D45" s="1">
        <v>20</v>
      </c>
      <c r="E45" s="1">
        <v>10</v>
      </c>
      <c r="F45" s="1">
        <v>500</v>
      </c>
      <c r="G45" s="1">
        <v>-500</v>
      </c>
      <c r="H45" s="1" t="s">
        <v>66</v>
      </c>
    </row>
    <row r="46" spans="1:8" ht="12.75">
      <c r="A46" s="1" t="s">
        <v>65</v>
      </c>
      <c r="B46" s="1" t="s">
        <v>46</v>
      </c>
      <c r="C46" s="1" t="s">
        <v>57</v>
      </c>
      <c r="D46" s="1">
        <v>20</v>
      </c>
      <c r="E46" s="1">
        <v>10</v>
      </c>
      <c r="F46" s="1">
        <v>500</v>
      </c>
      <c r="G46" s="1">
        <v>-500</v>
      </c>
      <c r="H46" s="1" t="s">
        <v>67</v>
      </c>
    </row>
    <row r="48" spans="1:24" ht="12.75">
      <c r="A48" s="1" t="s">
        <v>42</v>
      </c>
      <c r="B48" s="2">
        <v>6.17</v>
      </c>
      <c r="C48" s="2">
        <v>6.188</v>
      </c>
      <c r="D48" s="2">
        <v>6.16</v>
      </c>
      <c r="E48" s="2">
        <v>6.17</v>
      </c>
      <c r="F48" s="2">
        <v>6.187</v>
      </c>
      <c r="G48" s="2">
        <v>6.235</v>
      </c>
      <c r="H48" s="2">
        <v>6.152</v>
      </c>
      <c r="I48" s="2">
        <v>6.219</v>
      </c>
      <c r="J48" s="2">
        <v>6.148</v>
      </c>
      <c r="K48" s="2">
        <v>6.27</v>
      </c>
      <c r="L48" s="2">
        <v>6.183</v>
      </c>
      <c r="M48" s="2">
        <v>6.157</v>
      </c>
      <c r="N48" s="2">
        <v>6.212</v>
      </c>
      <c r="O48" s="2">
        <v>6.179</v>
      </c>
      <c r="P48" s="2"/>
      <c r="Q48" s="2">
        <v>6.188</v>
      </c>
      <c r="R48" s="2">
        <v>0.034</v>
      </c>
      <c r="S48" s="2"/>
      <c r="T48" s="2"/>
      <c r="U48" s="2"/>
      <c r="V48" s="2"/>
      <c r="W48" s="2"/>
      <c r="X48" s="2"/>
    </row>
    <row r="49" spans="1:24" ht="12.75">
      <c r="A49" s="1" t="s">
        <v>47</v>
      </c>
      <c r="B49" s="2">
        <v>4.269</v>
      </c>
      <c r="C49" s="2">
        <v>4.194</v>
      </c>
      <c r="D49" s="2">
        <v>4.254</v>
      </c>
      <c r="E49" s="2">
        <v>4.389</v>
      </c>
      <c r="F49" s="2">
        <v>4.228</v>
      </c>
      <c r="G49" s="2">
        <v>3.995</v>
      </c>
      <c r="H49" s="2">
        <v>4.36</v>
      </c>
      <c r="I49" s="2">
        <v>3.86</v>
      </c>
      <c r="J49" s="2">
        <v>4.013</v>
      </c>
      <c r="K49" s="2">
        <v>4.112</v>
      </c>
      <c r="L49" s="2">
        <v>4.15</v>
      </c>
      <c r="M49" s="2">
        <v>4.319</v>
      </c>
      <c r="N49" s="2">
        <v>3.886</v>
      </c>
      <c r="O49" s="2">
        <v>4.143</v>
      </c>
      <c r="P49" s="2"/>
      <c r="Q49" s="2">
        <v>4.155</v>
      </c>
      <c r="R49" s="2">
        <v>0.16</v>
      </c>
      <c r="S49" s="2"/>
      <c r="T49" s="2"/>
      <c r="U49" s="2"/>
      <c r="V49" s="2"/>
      <c r="W49" s="2"/>
      <c r="X49" s="2"/>
    </row>
  </sheetData>
  <mergeCells count="1">
    <mergeCell ref="I35:AB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2006-10-12T01:50:38Z</dcterms:created>
  <dcterms:modified xsi:type="dcterms:W3CDTF">2006-10-12T02:05:49Z</dcterms:modified>
  <cp:category/>
  <cp:version/>
  <cp:contentType/>
  <cp:contentStatus/>
</cp:coreProperties>
</file>