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235" windowHeight="8250"/>
  </bookViews>
  <sheets>
    <sheet name="Sheet1" sheetId="2" r:id="rId1"/>
    <sheet name="R070396_processed" sheetId="1" r:id="rId2"/>
  </sheets>
  <calcPr calcId="145621" concurrentCalc="0"/>
</workbook>
</file>

<file path=xl/calcChain.xml><?xml version="1.0" encoding="utf-8"?>
<calcChain xmlns="http://schemas.openxmlformats.org/spreadsheetml/2006/main">
  <c r="L24" i="2" l="1"/>
  <c r="L25" i="2"/>
  <c r="C37" i="2"/>
  <c r="B37" i="2"/>
  <c r="D37" i="2"/>
  <c r="E37" i="2"/>
  <c r="B36" i="2"/>
  <c r="B39" i="2"/>
  <c r="B35" i="2"/>
  <c r="B34" i="2"/>
  <c r="B33" i="2"/>
  <c r="B32" i="2"/>
  <c r="D30" i="2"/>
  <c r="E30" i="2"/>
  <c r="B29" i="2"/>
  <c r="B28" i="2"/>
  <c r="B27" i="2"/>
  <c r="B26" i="2"/>
  <c r="D26" i="2"/>
  <c r="E26" i="2"/>
  <c r="B25" i="2"/>
  <c r="D25" i="2"/>
  <c r="E25" i="2"/>
  <c r="B24" i="2"/>
  <c r="B23" i="2"/>
  <c r="D23" i="2"/>
  <c r="E23" i="2"/>
  <c r="B22" i="2"/>
  <c r="D22" i="2"/>
  <c r="E22" i="2"/>
  <c r="B21" i="2"/>
  <c r="B20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C15" i="2"/>
  <c r="C14" i="2"/>
  <c r="D36" i="2"/>
  <c r="E36" i="2"/>
  <c r="D35" i="2"/>
  <c r="E35" i="2"/>
  <c r="D34" i="2"/>
  <c r="E34" i="2"/>
  <c r="D33" i="2"/>
  <c r="E33" i="2"/>
  <c r="D32" i="2"/>
  <c r="E32" i="2"/>
  <c r="E31" i="2"/>
  <c r="D29" i="2"/>
  <c r="E29" i="2"/>
  <c r="D28" i="2"/>
  <c r="E28" i="2"/>
  <c r="D27" i="2"/>
  <c r="E27" i="2"/>
  <c r="D24" i="2"/>
  <c r="E24" i="2"/>
  <c r="D21" i="2"/>
  <c r="E21" i="2"/>
  <c r="D20" i="2"/>
  <c r="E20" i="2"/>
  <c r="E38" i="2"/>
  <c r="E39" i="2"/>
  <c r="B38" i="2"/>
  <c r="B40" i="2"/>
  <c r="E40" i="2"/>
  <c r="D47" i="2"/>
  <c r="F37" i="2"/>
  <c r="G37" i="2"/>
  <c r="F35" i="2"/>
  <c r="G35" i="2"/>
  <c r="F27" i="2"/>
  <c r="G27" i="2"/>
  <c r="F36" i="2"/>
  <c r="G36" i="2"/>
  <c r="F25" i="2"/>
  <c r="G25" i="2"/>
  <c r="F32" i="2"/>
  <c r="G32" i="2"/>
  <c r="F23" i="2"/>
  <c r="G23" i="2"/>
  <c r="F28" i="2"/>
  <c r="G28" i="2"/>
  <c r="F21" i="2"/>
  <c r="G21" i="2"/>
  <c r="F24" i="2"/>
  <c r="G24" i="2"/>
  <c r="F30" i="2"/>
  <c r="G30" i="2"/>
  <c r="F22" i="2"/>
  <c r="G22" i="2"/>
  <c r="F33" i="2"/>
  <c r="G33" i="2"/>
  <c r="F34" i="2"/>
  <c r="G34" i="2"/>
  <c r="F29" i="2"/>
  <c r="G29" i="2"/>
  <c r="F20" i="2"/>
  <c r="G20" i="2"/>
  <c r="F26" i="2"/>
  <c r="G26" i="2"/>
  <c r="L23" i="2"/>
  <c r="L22" i="2"/>
  <c r="L21" i="2"/>
</calcChain>
</file>

<file path=xl/sharedStrings.xml><?xml version="1.0" encoding="utf-8"?>
<sst xmlns="http://schemas.openxmlformats.org/spreadsheetml/2006/main" count="158" uniqueCount="84">
  <si>
    <t>Name</t>
  </si>
  <si>
    <t>Num</t>
  </si>
  <si>
    <t xml:space="preserve">       F</t>
  </si>
  <si>
    <t xml:space="preserve">    Na2O</t>
  </si>
  <si>
    <t xml:space="preserve">    SiO2</t>
  </si>
  <si>
    <t xml:space="preserve">     MgO</t>
  </si>
  <si>
    <t xml:space="preserve">   Al2O3</t>
  </si>
  <si>
    <t xml:space="preserve">    P2O5</t>
  </si>
  <si>
    <t xml:space="preserve">     SO2</t>
  </si>
  <si>
    <t xml:space="preserve">      Cl</t>
  </si>
  <si>
    <t xml:space="preserve">     K2O</t>
  </si>
  <si>
    <t xml:space="preserve">    V2O3</t>
  </si>
  <si>
    <t xml:space="preserve">     FeO</t>
  </si>
  <si>
    <t xml:space="preserve">    TiO2</t>
  </si>
  <si>
    <t xml:space="preserve">     MnO</t>
  </si>
  <si>
    <t xml:space="preserve">     CaO</t>
  </si>
  <si>
    <t xml:space="preserve">   Nb2O5</t>
  </si>
  <si>
    <t xml:space="preserve">   Ta2O5</t>
  </si>
  <si>
    <t>Total</t>
  </si>
  <si>
    <t xml:space="preserve">R070396                                                 </t>
  </si>
  <si>
    <t xml:space="preserve">#1  </t>
  </si>
  <si>
    <t xml:space="preserve">#2  </t>
  </si>
  <si>
    <t xml:space="preserve">#3  </t>
  </si>
  <si>
    <t xml:space="preserve">#4  </t>
  </si>
  <si>
    <t xml:space="preserve">#5  </t>
  </si>
  <si>
    <t xml:space="preserve">#6  </t>
  </si>
  <si>
    <t xml:space="preserve">#7  </t>
  </si>
  <si>
    <t xml:space="preserve">#8  </t>
  </si>
  <si>
    <t xml:space="preserve">#9  </t>
  </si>
  <si>
    <t xml:space="preserve">#10 </t>
  </si>
  <si>
    <t>Fit Calulator with Cl and F</t>
  </si>
  <si>
    <t>Oxide</t>
  </si>
  <si>
    <t>Wt % Oxide</t>
  </si>
  <si>
    <t>Oxide MW</t>
  </si>
  <si>
    <t>Mol #</t>
  </si>
  <si>
    <t>Atom Prop.</t>
  </si>
  <si>
    <t>Anion Prop.</t>
  </si>
  <si>
    <t># Ions/formula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</si>
  <si>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</si>
  <si>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</si>
  <si>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</si>
  <si>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V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</si>
  <si>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t>FeO</t>
  </si>
  <si>
    <t>MnO</t>
  </si>
  <si>
    <t>MgO</t>
  </si>
  <si>
    <t>CaO</t>
  </si>
  <si>
    <r>
      <t>Na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</si>
  <si>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</si>
  <si>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</si>
  <si>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O-</t>
    </r>
  </si>
  <si>
    <r>
      <t>Nb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</si>
  <si>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P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5</t>
    </r>
  </si>
  <si>
    <r>
      <t>Ta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</si>
  <si>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t>Cl</t>
  </si>
  <si>
    <t>F</t>
  </si>
  <si>
    <t>Total:</t>
  </si>
  <si>
    <t>- O = F, Cl</t>
  </si>
  <si>
    <t>Enter Oxygens in formula:</t>
  </si>
  <si>
    <t>Oxygen Factor Calculation:</t>
  </si>
  <si>
    <t>F=</t>
  </si>
  <si>
    <t>F is factor for anion proportion calculation</t>
  </si>
  <si>
    <t>Note 1: O = F, Cl is calc as (Fx15.9994/2x18.9984) + (Clx15.9994/2x35.453)</t>
  </si>
  <si>
    <t>Stan Evans - 8 August 2008</t>
  </si>
  <si>
    <t>Average</t>
  </si>
  <si>
    <t>Std Dev</t>
  </si>
  <si>
    <r>
      <t>SO</t>
    </r>
    <r>
      <rPr>
        <vertAlign val="subscript"/>
        <sz val="11"/>
        <color theme="1"/>
        <rFont val="Calibri"/>
        <family val="2"/>
        <scheme val="minor"/>
      </rPr>
      <t>2</t>
    </r>
  </si>
  <si>
    <t>Sample Description: Epistolite</t>
  </si>
  <si>
    <r>
      <t>Na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TiNb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(Si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(OH)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·4H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</si>
  <si>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Nb+Ta=</t>
  </si>
  <si>
    <t>Si+Al=</t>
  </si>
  <si>
    <r>
      <t>SiO</t>
    </r>
    <r>
      <rPr>
        <b/>
        <vertAlign val="subscript"/>
        <sz val="10"/>
        <rFont val="Arial"/>
        <family val="2"/>
      </rPr>
      <t>2</t>
    </r>
  </si>
  <si>
    <r>
      <t>TiO</t>
    </r>
    <r>
      <rPr>
        <b/>
        <vertAlign val="subscript"/>
        <sz val="10"/>
        <rFont val="Arial"/>
        <family val="2"/>
      </rPr>
      <t>2</t>
    </r>
  </si>
  <si>
    <r>
      <t>Al</t>
    </r>
    <r>
      <rPr>
        <b/>
        <vertAlign val="subscript"/>
        <sz val="1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0"/>
        <rFont val="Arial"/>
        <family val="2"/>
      </rPr>
      <t>3</t>
    </r>
  </si>
  <si>
    <r>
      <t>Nb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</si>
  <si>
    <r>
      <t>Ta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</si>
  <si>
    <t>Na+Ca+K+Mn=</t>
  </si>
  <si>
    <r>
      <t>P</t>
    </r>
    <r>
      <rPr>
        <b/>
        <vertAlign val="subscript"/>
        <sz val="1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0"/>
        <rFont val="Arial"/>
        <family val="2"/>
      </rPr>
      <t>5</t>
    </r>
  </si>
  <si>
    <t>Ti+Fe+V =</t>
  </si>
  <si>
    <r>
      <t>V</t>
    </r>
    <r>
      <rPr>
        <b/>
        <vertAlign val="subscript"/>
        <sz val="1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0"/>
        <rFont val="Arial"/>
        <family val="2"/>
      </rPr>
      <t>3</t>
    </r>
  </si>
  <si>
    <t>Cl+F=</t>
  </si>
  <si>
    <r>
      <t>Na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</si>
  <si>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</si>
  <si>
    <t>Empirical Formula:</t>
  </si>
  <si>
    <r>
      <t>(Na</t>
    </r>
    <r>
      <rPr>
        <vertAlign val="subscript"/>
        <sz val="12"/>
        <color rgb="FF000000"/>
        <rFont val="Calibri"/>
        <family val="2"/>
        <scheme val="minor"/>
      </rPr>
      <t>3.07</t>
    </r>
    <r>
      <rPr>
        <sz val="12"/>
        <color rgb="FF000000"/>
        <rFont val="Calibri"/>
        <family val="2"/>
        <scheme val="minor"/>
      </rPr>
      <t>Ca</t>
    </r>
    <r>
      <rPr>
        <vertAlign val="subscript"/>
        <sz val="12"/>
        <color rgb="FF000000"/>
        <rFont val="Calibri"/>
        <family val="2"/>
        <scheme val="minor"/>
      </rPr>
      <t>0.20</t>
    </r>
    <r>
      <rPr>
        <sz val="12"/>
        <color rgb="FF000000"/>
        <rFont val="Calibri"/>
        <family val="2"/>
        <scheme val="minor"/>
      </rPr>
      <t>K</t>
    </r>
    <r>
      <rPr>
        <vertAlign val="subscript"/>
        <sz val="12"/>
        <color rgb="FF000000"/>
        <rFont val="Calibri"/>
        <family val="2"/>
        <scheme val="minor"/>
      </rPr>
      <t>0.13</t>
    </r>
    <r>
      <rPr>
        <sz val="12"/>
        <color rgb="FF000000"/>
        <rFont val="Calibri"/>
        <family val="2"/>
        <scheme val="minor"/>
      </rPr>
      <t>Mg</t>
    </r>
    <r>
      <rPr>
        <vertAlign val="subscript"/>
        <sz val="12"/>
        <color rgb="FF000000"/>
        <rFont val="Calibri"/>
        <family val="2"/>
        <scheme val="minor"/>
      </rPr>
      <t>0.10</t>
    </r>
    <r>
      <rPr>
        <sz val="12"/>
        <color rgb="FF000000"/>
        <rFont val="Calibri"/>
        <family val="2"/>
        <scheme val="minor"/>
      </rPr>
      <t>Mn</t>
    </r>
    <r>
      <rPr>
        <vertAlign val="subscript"/>
        <sz val="12"/>
        <color rgb="FF000000"/>
        <rFont val="Calibri"/>
        <family val="2"/>
        <scheme val="minor"/>
      </rPr>
      <t>0.09</t>
    </r>
    <r>
      <rPr>
        <sz val="12"/>
        <color rgb="FF000000"/>
        <rFont val="Calibri"/>
        <family val="2"/>
        <scheme val="minor"/>
      </rPr>
      <t>)</t>
    </r>
    <r>
      <rPr>
        <vertAlign val="subscript"/>
        <sz val="12"/>
        <color rgb="FF000000"/>
        <rFont val="Calibri"/>
        <family val="2"/>
        <scheme val="minor"/>
      </rPr>
      <t>Σ=3.59</t>
    </r>
    <r>
      <rPr>
        <sz val="12"/>
        <color rgb="FF000000"/>
        <rFont val="Calibri"/>
        <family val="2"/>
        <scheme val="minor"/>
      </rPr>
      <t>(Ti</t>
    </r>
    <r>
      <rPr>
        <vertAlign val="subscript"/>
        <sz val="12"/>
        <color rgb="FF000000"/>
        <rFont val="Calibri"/>
        <family val="2"/>
        <scheme val="minor"/>
      </rPr>
      <t>0.71</t>
    </r>
    <r>
      <rPr>
        <sz val="12"/>
        <color rgb="FF000000"/>
        <rFont val="Calibri"/>
        <family val="2"/>
        <scheme val="minor"/>
      </rPr>
      <t>Fe</t>
    </r>
    <r>
      <rPr>
        <vertAlign val="subscript"/>
        <sz val="12"/>
        <color rgb="FF000000"/>
        <rFont val="Calibri"/>
        <family val="2"/>
        <scheme val="minor"/>
      </rPr>
      <t>0.12</t>
    </r>
    <r>
      <rPr>
        <sz val="12"/>
        <color rgb="FF000000"/>
        <rFont val="Calibri"/>
        <family val="2"/>
        <scheme val="minor"/>
      </rPr>
      <t>V</t>
    </r>
    <r>
      <rPr>
        <vertAlign val="subscript"/>
        <sz val="12"/>
        <color rgb="FF000000"/>
        <rFont val="Calibri"/>
        <family val="2"/>
        <scheme val="minor"/>
      </rPr>
      <t>0.02</t>
    </r>
    <r>
      <rPr>
        <sz val="12"/>
        <color rgb="FF000000"/>
        <rFont val="Calibri"/>
        <family val="2"/>
        <scheme val="minor"/>
      </rPr>
      <t>)</t>
    </r>
    <r>
      <rPr>
        <vertAlign val="subscript"/>
        <sz val="12"/>
        <color rgb="FF000000"/>
        <rFont val="Calibri"/>
        <family val="2"/>
        <scheme val="minor"/>
      </rPr>
      <t>Σ=0.85</t>
    </r>
    <r>
      <rPr>
        <sz val="12"/>
        <color rgb="FF000000"/>
        <rFont val="Calibri"/>
        <family val="2"/>
        <scheme val="minor"/>
      </rPr>
      <t>Nb</t>
    </r>
    <r>
      <rPr>
        <vertAlign val="subscript"/>
        <sz val="12"/>
        <color rgb="FF000000"/>
        <rFont val="Calibri"/>
        <family val="2"/>
        <scheme val="minor"/>
      </rPr>
      <t>2.03</t>
    </r>
    <r>
      <rPr>
        <sz val="11"/>
        <color rgb="FF000000"/>
        <rFont val="Calibri"/>
        <family val="2"/>
        <scheme val="minor"/>
      </rPr>
      <t>[(Si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7</t>
    </r>
    <r>
      <rPr>
        <sz val="11"/>
        <color rgb="FF000000"/>
        <rFont val="Calibri"/>
        <family val="2"/>
        <scheme val="minor"/>
      </rPr>
      <t>)</t>
    </r>
    <r>
      <rPr>
        <vertAlign val="subscript"/>
        <sz val="11"/>
        <color rgb="FF000000"/>
        <rFont val="Calibri"/>
        <family val="2"/>
        <scheme val="minor"/>
      </rPr>
      <t>1.92</t>
    </r>
    <r>
      <rPr>
        <sz val="11"/>
        <color rgb="FF000000"/>
        <rFont val="Calibri"/>
        <family val="2"/>
        <scheme val="minor"/>
      </rPr>
      <t>(Al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  <r>
      <rPr>
        <vertAlign val="subscript"/>
        <sz val="11"/>
        <color rgb="FF000000"/>
        <rFont val="Calibri"/>
        <family val="2"/>
        <scheme val="minor"/>
      </rPr>
      <t>7</t>
    </r>
    <r>
      <rPr>
        <sz val="11"/>
        <color rgb="FF000000"/>
        <rFont val="Calibri"/>
        <family val="2"/>
        <scheme val="minor"/>
      </rPr>
      <t>)</t>
    </r>
    <r>
      <rPr>
        <vertAlign val="subscript"/>
        <sz val="11"/>
        <color rgb="FF000000"/>
        <rFont val="Calibri"/>
        <family val="2"/>
        <scheme val="minor"/>
      </rPr>
      <t>0.8</t>
    </r>
    <r>
      <rPr>
        <sz val="11"/>
        <color rgb="FF000000"/>
        <rFont val="Calibri"/>
        <family val="2"/>
        <scheme val="minor"/>
      </rPr>
      <t>]</t>
    </r>
    <r>
      <rPr>
        <sz val="7.5"/>
        <color rgb="FF000000"/>
        <rFont val="Calibri"/>
        <family val="2"/>
        <scheme val="minor"/>
      </rPr>
      <t>Σ=2</t>
    </r>
    <r>
      <rPr>
        <sz val="12"/>
        <color rgb="FF000000"/>
        <rFont val="Calibri"/>
        <family val="2"/>
        <scheme val="minor"/>
      </rPr>
      <t>[O</t>
    </r>
    <r>
      <rPr>
        <vertAlign val="subscript"/>
        <sz val="12"/>
        <color rgb="FF000000"/>
        <rFont val="Calibri"/>
        <family val="2"/>
        <scheme val="minor"/>
      </rPr>
      <t>1</t>
    </r>
    <r>
      <rPr>
        <sz val="12"/>
        <color rgb="FF000000"/>
        <rFont val="Calibri"/>
        <family val="2"/>
        <scheme val="minor"/>
      </rPr>
      <t>F</t>
    </r>
    <r>
      <rPr>
        <vertAlign val="subscript"/>
        <sz val="12"/>
        <color rgb="FF000000"/>
        <rFont val="Calibri"/>
        <family val="2"/>
        <scheme val="minor"/>
      </rPr>
      <t>0.43</t>
    </r>
    <r>
      <rPr>
        <sz val="12"/>
        <color rgb="FF000000"/>
        <rFont val="Calibri"/>
        <family val="2"/>
        <scheme val="minor"/>
      </rPr>
      <t>Cl</t>
    </r>
    <r>
      <rPr>
        <vertAlign val="subscript"/>
        <sz val="12"/>
        <color rgb="FF000000"/>
        <rFont val="Calibri"/>
        <family val="2"/>
        <scheme val="minor"/>
      </rPr>
      <t>0.02</t>
    </r>
    <r>
      <rPr>
        <sz val="12"/>
        <color rgb="FF000000"/>
        <rFont val="Calibri"/>
        <family val="2"/>
        <scheme val="minor"/>
      </rPr>
      <t>(OH)</t>
    </r>
    <r>
      <rPr>
        <vertAlign val="sub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]</t>
    </r>
    <r>
      <rPr>
        <vertAlign val="subscript"/>
        <sz val="12"/>
        <color rgb="FF000000"/>
        <rFont val="Calibri"/>
        <family val="2"/>
        <scheme val="minor"/>
      </rPr>
      <t>Σ=3.45</t>
    </r>
    <r>
      <rPr>
        <sz val="12"/>
        <color rgb="FF000000"/>
        <rFont val="Calibri"/>
        <family val="2"/>
        <scheme val="minor"/>
      </rPr>
      <t>[(PO</t>
    </r>
    <r>
      <rPr>
        <vertAlign val="subscript"/>
        <sz val="12"/>
        <color rgb="FF000000"/>
        <rFont val="Calibri"/>
        <family val="2"/>
        <scheme val="minor"/>
      </rPr>
      <t>4</t>
    </r>
    <r>
      <rPr>
        <sz val="12"/>
        <color rgb="FF000000"/>
        <rFont val="Calibri"/>
        <family val="2"/>
        <scheme val="minor"/>
      </rPr>
      <t>)</t>
    </r>
    <r>
      <rPr>
        <vertAlign val="subscript"/>
        <sz val="12"/>
        <color rgb="FF000000"/>
        <rFont val="Calibri"/>
        <family val="2"/>
        <scheme val="minor"/>
      </rPr>
      <t>0.24</t>
    </r>
    <r>
      <rPr>
        <sz val="12"/>
        <color rgb="FF000000"/>
        <rFont val="Calibri"/>
        <family val="2"/>
        <scheme val="minor"/>
      </rPr>
      <t>(SO</t>
    </r>
    <r>
      <rPr>
        <vertAlign val="subscript"/>
        <sz val="12"/>
        <color rgb="FF000000"/>
        <rFont val="Calibri"/>
        <family val="2"/>
        <scheme val="minor"/>
      </rPr>
      <t>4</t>
    </r>
    <r>
      <rPr>
        <sz val="12"/>
        <color rgb="FF000000"/>
        <rFont val="Calibri"/>
        <family val="2"/>
        <scheme val="minor"/>
      </rPr>
      <t>)</t>
    </r>
    <r>
      <rPr>
        <vertAlign val="subscript"/>
        <sz val="12"/>
        <color rgb="FF000000"/>
        <rFont val="Calibri"/>
        <family val="2"/>
        <scheme val="minor"/>
      </rPr>
      <t>0.01</t>
    </r>
    <r>
      <rPr>
        <sz val="12"/>
        <color rgb="FF000000"/>
        <rFont val="Calibri"/>
        <family val="2"/>
        <scheme val="minor"/>
      </rPr>
      <t>]·2.58H</t>
    </r>
    <r>
      <rPr>
        <vertAlign val="sub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</si>
</sst>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0"/>
      <name val="Arial"/>
      <family val="2"/>
    </font>
    <font>
      <sz val="12"/>
      <color rgb="FF000000"/>
      <name val="Calibri"/>
      <family val="2"/>
      <scheme val="minor"/>
    </font>
    <font>
      <vertAlign val="subscript"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sz val="7.5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8" fillId="33" borderId="0" xfId="0" applyFont="1" applyFill="1"/>
    <xf numFmtId="0" fontId="0" fillId="33" borderId="0" xfId="0" applyFill="1"/>
    <xf numFmtId="0" fontId="18" fillId="0" borderId="0" xfId="0" applyFont="1"/>
    <xf numFmtId="0" fontId="19" fillId="34" borderId="0" xfId="0" applyFont="1" applyFill="1"/>
    <xf numFmtId="0" fontId="0" fillId="34" borderId="0" xfId="0" applyFill="1"/>
    <xf numFmtId="0" fontId="0" fillId="0" borderId="10" xfId="0" applyBorder="1"/>
    <xf numFmtId="0" fontId="0" fillId="0" borderId="11" xfId="0" applyBorder="1"/>
    <xf numFmtId="2" fontId="0" fillId="0" borderId="11" xfId="0" applyNumberFormat="1" applyBorder="1"/>
    <xf numFmtId="164" fontId="0" fillId="0" borderId="11" xfId="0" applyNumberFormat="1" applyBorder="1"/>
    <xf numFmtId="0" fontId="0" fillId="0" borderId="12" xfId="0" applyBorder="1"/>
    <xf numFmtId="2" fontId="0" fillId="0" borderId="12" xfId="0" applyNumberFormat="1" applyBorder="1"/>
    <xf numFmtId="164" fontId="0" fillId="0" borderId="12" xfId="0" applyNumberFormat="1" applyBorder="1"/>
    <xf numFmtId="0" fontId="19" fillId="0" borderId="12" xfId="0" applyFont="1" applyBorder="1"/>
    <xf numFmtId="2" fontId="0" fillId="0" borderId="12" xfId="0" applyNumberFormat="1" applyFill="1" applyBorder="1"/>
    <xf numFmtId="0" fontId="0" fillId="0" borderId="12" xfId="0" applyFill="1" applyBorder="1"/>
    <xf numFmtId="0" fontId="0" fillId="0" borderId="10" xfId="0" applyFill="1" applyBorder="1"/>
    <xf numFmtId="0" fontId="0" fillId="0" borderId="13" xfId="0" applyFill="1" applyBorder="1"/>
    <xf numFmtId="0" fontId="19" fillId="0" borderId="0" xfId="0" applyFont="1"/>
    <xf numFmtId="0" fontId="0" fillId="0" borderId="13" xfId="0" quotePrefix="1" applyFill="1" applyBorder="1"/>
    <xf numFmtId="2" fontId="0" fillId="0" borderId="0" xfId="0" applyNumberFormat="1"/>
    <xf numFmtId="0" fontId="0" fillId="35" borderId="0" xfId="0" applyFill="1" applyAlignment="1"/>
    <xf numFmtId="0" fontId="0" fillId="35" borderId="0" xfId="0" applyFill="1"/>
    <xf numFmtId="0" fontId="0" fillId="35" borderId="0" xfId="0" applyFill="1" applyAlignment="1">
      <alignment horizontal="left"/>
    </xf>
    <xf numFmtId="0" fontId="0" fillId="36" borderId="0" xfId="0" applyFill="1"/>
    <xf numFmtId="0" fontId="0" fillId="36" borderId="0" xfId="0" applyFill="1" applyAlignment="1">
      <alignment horizontal="right"/>
    </xf>
    <xf numFmtId="0" fontId="0" fillId="37" borderId="0" xfId="0" applyFill="1"/>
    <xf numFmtId="164" fontId="0" fillId="0" borderId="0" xfId="0" applyNumberFormat="1"/>
    <xf numFmtId="0" fontId="16" fillId="0" borderId="11" xfId="0" applyFont="1" applyBorder="1"/>
    <xf numFmtId="0" fontId="16" fillId="0" borderId="12" xfId="0" applyFont="1" applyBorder="1"/>
    <xf numFmtId="0" fontId="18" fillId="0" borderId="12" xfId="0" applyFont="1" applyBorder="1"/>
    <xf numFmtId="164" fontId="0" fillId="0" borderId="12" xfId="0" applyNumberFormat="1" applyFont="1" applyBorder="1"/>
    <xf numFmtId="0" fontId="0" fillId="0" borderId="12" xfId="0" applyFont="1" applyBorder="1"/>
    <xf numFmtId="0" fontId="23" fillId="0" borderId="0" xfId="0" applyFont="1" applyAlignment="1">
      <alignment vertical="center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A14" workbookViewId="0">
      <selection activeCell="J28" sqref="J28"/>
    </sheetView>
  </sheetViews>
  <sheetFormatPr defaultRowHeight="15" x14ac:dyDescent="0.25"/>
  <cols>
    <col min="1" max="1" width="10.28515625" customWidth="1"/>
    <col min="2" max="2" width="12.85546875" customWidth="1"/>
    <col min="3" max="3" width="11.42578125" customWidth="1"/>
    <col min="5" max="5" width="11.42578125" customWidth="1"/>
    <col min="6" max="6" width="10.7109375" customWidth="1"/>
    <col min="7" max="7" width="8.5703125" customWidth="1"/>
    <col min="257" max="257" width="10.28515625" customWidth="1"/>
    <col min="258" max="258" width="12.85546875" customWidth="1"/>
    <col min="259" max="259" width="11.42578125" customWidth="1"/>
    <col min="261" max="261" width="11.42578125" customWidth="1"/>
    <col min="262" max="262" width="10.7109375" customWidth="1"/>
    <col min="263" max="263" width="13" customWidth="1"/>
    <col min="513" max="513" width="10.28515625" customWidth="1"/>
    <col min="514" max="514" width="12.85546875" customWidth="1"/>
    <col min="515" max="515" width="11.42578125" customWidth="1"/>
    <col min="517" max="517" width="11.42578125" customWidth="1"/>
    <col min="518" max="518" width="10.7109375" customWidth="1"/>
    <col min="519" max="519" width="13" customWidth="1"/>
    <col min="769" max="769" width="10.28515625" customWidth="1"/>
    <col min="770" max="770" width="12.85546875" customWidth="1"/>
    <col min="771" max="771" width="11.42578125" customWidth="1"/>
    <col min="773" max="773" width="11.42578125" customWidth="1"/>
    <col min="774" max="774" width="10.7109375" customWidth="1"/>
    <col min="775" max="775" width="13" customWidth="1"/>
    <col min="1025" max="1025" width="10.28515625" customWidth="1"/>
    <col min="1026" max="1026" width="12.85546875" customWidth="1"/>
    <col min="1027" max="1027" width="11.42578125" customWidth="1"/>
    <col min="1029" max="1029" width="11.42578125" customWidth="1"/>
    <col min="1030" max="1030" width="10.7109375" customWidth="1"/>
    <col min="1031" max="1031" width="13" customWidth="1"/>
    <col min="1281" max="1281" width="10.28515625" customWidth="1"/>
    <col min="1282" max="1282" width="12.85546875" customWidth="1"/>
    <col min="1283" max="1283" width="11.42578125" customWidth="1"/>
    <col min="1285" max="1285" width="11.42578125" customWidth="1"/>
    <col min="1286" max="1286" width="10.7109375" customWidth="1"/>
    <col min="1287" max="1287" width="13" customWidth="1"/>
    <col min="1537" max="1537" width="10.28515625" customWidth="1"/>
    <col min="1538" max="1538" width="12.85546875" customWidth="1"/>
    <col min="1539" max="1539" width="11.42578125" customWidth="1"/>
    <col min="1541" max="1541" width="11.42578125" customWidth="1"/>
    <col min="1542" max="1542" width="10.7109375" customWidth="1"/>
    <col min="1543" max="1543" width="13" customWidth="1"/>
    <col min="1793" max="1793" width="10.28515625" customWidth="1"/>
    <col min="1794" max="1794" width="12.85546875" customWidth="1"/>
    <col min="1795" max="1795" width="11.42578125" customWidth="1"/>
    <col min="1797" max="1797" width="11.42578125" customWidth="1"/>
    <col min="1798" max="1798" width="10.7109375" customWidth="1"/>
    <col min="1799" max="1799" width="13" customWidth="1"/>
    <col min="2049" max="2049" width="10.28515625" customWidth="1"/>
    <col min="2050" max="2050" width="12.85546875" customWidth="1"/>
    <col min="2051" max="2051" width="11.42578125" customWidth="1"/>
    <col min="2053" max="2053" width="11.42578125" customWidth="1"/>
    <col min="2054" max="2054" width="10.7109375" customWidth="1"/>
    <col min="2055" max="2055" width="13" customWidth="1"/>
    <col min="2305" max="2305" width="10.28515625" customWidth="1"/>
    <col min="2306" max="2306" width="12.85546875" customWidth="1"/>
    <col min="2307" max="2307" width="11.42578125" customWidth="1"/>
    <col min="2309" max="2309" width="11.42578125" customWidth="1"/>
    <col min="2310" max="2310" width="10.7109375" customWidth="1"/>
    <col min="2311" max="2311" width="13" customWidth="1"/>
    <col min="2561" max="2561" width="10.28515625" customWidth="1"/>
    <col min="2562" max="2562" width="12.85546875" customWidth="1"/>
    <col min="2563" max="2563" width="11.42578125" customWidth="1"/>
    <col min="2565" max="2565" width="11.42578125" customWidth="1"/>
    <col min="2566" max="2566" width="10.7109375" customWidth="1"/>
    <col min="2567" max="2567" width="13" customWidth="1"/>
    <col min="2817" max="2817" width="10.28515625" customWidth="1"/>
    <col min="2818" max="2818" width="12.85546875" customWidth="1"/>
    <col min="2819" max="2819" width="11.42578125" customWidth="1"/>
    <col min="2821" max="2821" width="11.42578125" customWidth="1"/>
    <col min="2822" max="2822" width="10.7109375" customWidth="1"/>
    <col min="2823" max="2823" width="13" customWidth="1"/>
    <col min="3073" max="3073" width="10.28515625" customWidth="1"/>
    <col min="3074" max="3074" width="12.85546875" customWidth="1"/>
    <col min="3075" max="3075" width="11.42578125" customWidth="1"/>
    <col min="3077" max="3077" width="11.42578125" customWidth="1"/>
    <col min="3078" max="3078" width="10.7109375" customWidth="1"/>
    <col min="3079" max="3079" width="13" customWidth="1"/>
    <col min="3329" max="3329" width="10.28515625" customWidth="1"/>
    <col min="3330" max="3330" width="12.85546875" customWidth="1"/>
    <col min="3331" max="3331" width="11.42578125" customWidth="1"/>
    <col min="3333" max="3333" width="11.42578125" customWidth="1"/>
    <col min="3334" max="3334" width="10.7109375" customWidth="1"/>
    <col min="3335" max="3335" width="13" customWidth="1"/>
    <col min="3585" max="3585" width="10.28515625" customWidth="1"/>
    <col min="3586" max="3586" width="12.85546875" customWidth="1"/>
    <col min="3587" max="3587" width="11.42578125" customWidth="1"/>
    <col min="3589" max="3589" width="11.42578125" customWidth="1"/>
    <col min="3590" max="3590" width="10.7109375" customWidth="1"/>
    <col min="3591" max="3591" width="13" customWidth="1"/>
    <col min="3841" max="3841" width="10.28515625" customWidth="1"/>
    <col min="3842" max="3842" width="12.85546875" customWidth="1"/>
    <col min="3843" max="3843" width="11.42578125" customWidth="1"/>
    <col min="3845" max="3845" width="11.42578125" customWidth="1"/>
    <col min="3846" max="3846" width="10.7109375" customWidth="1"/>
    <col min="3847" max="3847" width="13" customWidth="1"/>
    <col min="4097" max="4097" width="10.28515625" customWidth="1"/>
    <col min="4098" max="4098" width="12.85546875" customWidth="1"/>
    <col min="4099" max="4099" width="11.42578125" customWidth="1"/>
    <col min="4101" max="4101" width="11.42578125" customWidth="1"/>
    <col min="4102" max="4102" width="10.7109375" customWidth="1"/>
    <col min="4103" max="4103" width="13" customWidth="1"/>
    <col min="4353" max="4353" width="10.28515625" customWidth="1"/>
    <col min="4354" max="4354" width="12.85546875" customWidth="1"/>
    <col min="4355" max="4355" width="11.42578125" customWidth="1"/>
    <col min="4357" max="4357" width="11.42578125" customWidth="1"/>
    <col min="4358" max="4358" width="10.7109375" customWidth="1"/>
    <col min="4359" max="4359" width="13" customWidth="1"/>
    <col min="4609" max="4609" width="10.28515625" customWidth="1"/>
    <col min="4610" max="4610" width="12.85546875" customWidth="1"/>
    <col min="4611" max="4611" width="11.42578125" customWidth="1"/>
    <col min="4613" max="4613" width="11.42578125" customWidth="1"/>
    <col min="4614" max="4614" width="10.7109375" customWidth="1"/>
    <col min="4615" max="4615" width="13" customWidth="1"/>
    <col min="4865" max="4865" width="10.28515625" customWidth="1"/>
    <col min="4866" max="4866" width="12.85546875" customWidth="1"/>
    <col min="4867" max="4867" width="11.42578125" customWidth="1"/>
    <col min="4869" max="4869" width="11.42578125" customWidth="1"/>
    <col min="4870" max="4870" width="10.7109375" customWidth="1"/>
    <col min="4871" max="4871" width="13" customWidth="1"/>
    <col min="5121" max="5121" width="10.28515625" customWidth="1"/>
    <col min="5122" max="5122" width="12.85546875" customWidth="1"/>
    <col min="5123" max="5123" width="11.42578125" customWidth="1"/>
    <col min="5125" max="5125" width="11.42578125" customWidth="1"/>
    <col min="5126" max="5126" width="10.7109375" customWidth="1"/>
    <col min="5127" max="5127" width="13" customWidth="1"/>
    <col min="5377" max="5377" width="10.28515625" customWidth="1"/>
    <col min="5378" max="5378" width="12.85546875" customWidth="1"/>
    <col min="5379" max="5379" width="11.42578125" customWidth="1"/>
    <col min="5381" max="5381" width="11.42578125" customWidth="1"/>
    <col min="5382" max="5382" width="10.7109375" customWidth="1"/>
    <col min="5383" max="5383" width="13" customWidth="1"/>
    <col min="5633" max="5633" width="10.28515625" customWidth="1"/>
    <col min="5634" max="5634" width="12.85546875" customWidth="1"/>
    <col min="5635" max="5635" width="11.42578125" customWidth="1"/>
    <col min="5637" max="5637" width="11.42578125" customWidth="1"/>
    <col min="5638" max="5638" width="10.7109375" customWidth="1"/>
    <col min="5639" max="5639" width="13" customWidth="1"/>
    <col min="5889" max="5889" width="10.28515625" customWidth="1"/>
    <col min="5890" max="5890" width="12.85546875" customWidth="1"/>
    <col min="5891" max="5891" width="11.42578125" customWidth="1"/>
    <col min="5893" max="5893" width="11.42578125" customWidth="1"/>
    <col min="5894" max="5894" width="10.7109375" customWidth="1"/>
    <col min="5895" max="5895" width="13" customWidth="1"/>
    <col min="6145" max="6145" width="10.28515625" customWidth="1"/>
    <col min="6146" max="6146" width="12.85546875" customWidth="1"/>
    <col min="6147" max="6147" width="11.42578125" customWidth="1"/>
    <col min="6149" max="6149" width="11.42578125" customWidth="1"/>
    <col min="6150" max="6150" width="10.7109375" customWidth="1"/>
    <col min="6151" max="6151" width="13" customWidth="1"/>
    <col min="6401" max="6401" width="10.28515625" customWidth="1"/>
    <col min="6402" max="6402" width="12.85546875" customWidth="1"/>
    <col min="6403" max="6403" width="11.42578125" customWidth="1"/>
    <col min="6405" max="6405" width="11.42578125" customWidth="1"/>
    <col min="6406" max="6406" width="10.7109375" customWidth="1"/>
    <col min="6407" max="6407" width="13" customWidth="1"/>
    <col min="6657" max="6657" width="10.28515625" customWidth="1"/>
    <col min="6658" max="6658" width="12.85546875" customWidth="1"/>
    <col min="6659" max="6659" width="11.42578125" customWidth="1"/>
    <col min="6661" max="6661" width="11.42578125" customWidth="1"/>
    <col min="6662" max="6662" width="10.7109375" customWidth="1"/>
    <col min="6663" max="6663" width="13" customWidth="1"/>
    <col min="6913" max="6913" width="10.28515625" customWidth="1"/>
    <col min="6914" max="6914" width="12.85546875" customWidth="1"/>
    <col min="6915" max="6915" width="11.42578125" customWidth="1"/>
    <col min="6917" max="6917" width="11.42578125" customWidth="1"/>
    <col min="6918" max="6918" width="10.7109375" customWidth="1"/>
    <col min="6919" max="6919" width="13" customWidth="1"/>
    <col min="7169" max="7169" width="10.28515625" customWidth="1"/>
    <col min="7170" max="7170" width="12.85546875" customWidth="1"/>
    <col min="7171" max="7171" width="11.42578125" customWidth="1"/>
    <col min="7173" max="7173" width="11.42578125" customWidth="1"/>
    <col min="7174" max="7174" width="10.7109375" customWidth="1"/>
    <col min="7175" max="7175" width="13" customWidth="1"/>
    <col min="7425" max="7425" width="10.28515625" customWidth="1"/>
    <col min="7426" max="7426" width="12.85546875" customWidth="1"/>
    <col min="7427" max="7427" width="11.42578125" customWidth="1"/>
    <col min="7429" max="7429" width="11.42578125" customWidth="1"/>
    <col min="7430" max="7430" width="10.7109375" customWidth="1"/>
    <col min="7431" max="7431" width="13" customWidth="1"/>
    <col min="7681" max="7681" width="10.28515625" customWidth="1"/>
    <col min="7682" max="7682" width="12.85546875" customWidth="1"/>
    <col min="7683" max="7683" width="11.42578125" customWidth="1"/>
    <col min="7685" max="7685" width="11.42578125" customWidth="1"/>
    <col min="7686" max="7686" width="10.7109375" customWidth="1"/>
    <col min="7687" max="7687" width="13" customWidth="1"/>
    <col min="7937" max="7937" width="10.28515625" customWidth="1"/>
    <col min="7938" max="7938" width="12.85546875" customWidth="1"/>
    <col min="7939" max="7939" width="11.42578125" customWidth="1"/>
    <col min="7941" max="7941" width="11.42578125" customWidth="1"/>
    <col min="7942" max="7942" width="10.7109375" customWidth="1"/>
    <col min="7943" max="7943" width="13" customWidth="1"/>
    <col min="8193" max="8193" width="10.28515625" customWidth="1"/>
    <col min="8194" max="8194" width="12.85546875" customWidth="1"/>
    <col min="8195" max="8195" width="11.42578125" customWidth="1"/>
    <col min="8197" max="8197" width="11.42578125" customWidth="1"/>
    <col min="8198" max="8198" width="10.7109375" customWidth="1"/>
    <col min="8199" max="8199" width="13" customWidth="1"/>
    <col min="8449" max="8449" width="10.28515625" customWidth="1"/>
    <col min="8450" max="8450" width="12.85546875" customWidth="1"/>
    <col min="8451" max="8451" width="11.42578125" customWidth="1"/>
    <col min="8453" max="8453" width="11.42578125" customWidth="1"/>
    <col min="8454" max="8454" width="10.7109375" customWidth="1"/>
    <col min="8455" max="8455" width="13" customWidth="1"/>
    <col min="8705" max="8705" width="10.28515625" customWidth="1"/>
    <col min="8706" max="8706" width="12.85546875" customWidth="1"/>
    <col min="8707" max="8707" width="11.42578125" customWidth="1"/>
    <col min="8709" max="8709" width="11.42578125" customWidth="1"/>
    <col min="8710" max="8710" width="10.7109375" customWidth="1"/>
    <col min="8711" max="8711" width="13" customWidth="1"/>
    <col min="8961" max="8961" width="10.28515625" customWidth="1"/>
    <col min="8962" max="8962" width="12.85546875" customWidth="1"/>
    <col min="8963" max="8963" width="11.42578125" customWidth="1"/>
    <col min="8965" max="8965" width="11.42578125" customWidth="1"/>
    <col min="8966" max="8966" width="10.7109375" customWidth="1"/>
    <col min="8967" max="8967" width="13" customWidth="1"/>
    <col min="9217" max="9217" width="10.28515625" customWidth="1"/>
    <col min="9218" max="9218" width="12.85546875" customWidth="1"/>
    <col min="9219" max="9219" width="11.42578125" customWidth="1"/>
    <col min="9221" max="9221" width="11.42578125" customWidth="1"/>
    <col min="9222" max="9222" width="10.7109375" customWidth="1"/>
    <col min="9223" max="9223" width="13" customWidth="1"/>
    <col min="9473" max="9473" width="10.28515625" customWidth="1"/>
    <col min="9474" max="9474" width="12.85546875" customWidth="1"/>
    <col min="9475" max="9475" width="11.42578125" customWidth="1"/>
    <col min="9477" max="9477" width="11.42578125" customWidth="1"/>
    <col min="9478" max="9478" width="10.7109375" customWidth="1"/>
    <col min="9479" max="9479" width="13" customWidth="1"/>
    <col min="9729" max="9729" width="10.28515625" customWidth="1"/>
    <col min="9730" max="9730" width="12.85546875" customWidth="1"/>
    <col min="9731" max="9731" width="11.42578125" customWidth="1"/>
    <col min="9733" max="9733" width="11.42578125" customWidth="1"/>
    <col min="9734" max="9734" width="10.7109375" customWidth="1"/>
    <col min="9735" max="9735" width="13" customWidth="1"/>
    <col min="9985" max="9985" width="10.28515625" customWidth="1"/>
    <col min="9986" max="9986" width="12.85546875" customWidth="1"/>
    <col min="9987" max="9987" width="11.42578125" customWidth="1"/>
    <col min="9989" max="9989" width="11.42578125" customWidth="1"/>
    <col min="9990" max="9990" width="10.7109375" customWidth="1"/>
    <col min="9991" max="9991" width="13" customWidth="1"/>
    <col min="10241" max="10241" width="10.28515625" customWidth="1"/>
    <col min="10242" max="10242" width="12.85546875" customWidth="1"/>
    <col min="10243" max="10243" width="11.42578125" customWidth="1"/>
    <col min="10245" max="10245" width="11.42578125" customWidth="1"/>
    <col min="10246" max="10246" width="10.7109375" customWidth="1"/>
    <col min="10247" max="10247" width="13" customWidth="1"/>
    <col min="10497" max="10497" width="10.28515625" customWidth="1"/>
    <col min="10498" max="10498" width="12.85546875" customWidth="1"/>
    <col min="10499" max="10499" width="11.42578125" customWidth="1"/>
    <col min="10501" max="10501" width="11.42578125" customWidth="1"/>
    <col min="10502" max="10502" width="10.7109375" customWidth="1"/>
    <col min="10503" max="10503" width="13" customWidth="1"/>
    <col min="10753" max="10753" width="10.28515625" customWidth="1"/>
    <col min="10754" max="10754" width="12.85546875" customWidth="1"/>
    <col min="10755" max="10755" width="11.42578125" customWidth="1"/>
    <col min="10757" max="10757" width="11.42578125" customWidth="1"/>
    <col min="10758" max="10758" width="10.7109375" customWidth="1"/>
    <col min="10759" max="10759" width="13" customWidth="1"/>
    <col min="11009" max="11009" width="10.28515625" customWidth="1"/>
    <col min="11010" max="11010" width="12.85546875" customWidth="1"/>
    <col min="11011" max="11011" width="11.42578125" customWidth="1"/>
    <col min="11013" max="11013" width="11.42578125" customWidth="1"/>
    <col min="11014" max="11014" width="10.7109375" customWidth="1"/>
    <col min="11015" max="11015" width="13" customWidth="1"/>
    <col min="11265" max="11265" width="10.28515625" customWidth="1"/>
    <col min="11266" max="11266" width="12.85546875" customWidth="1"/>
    <col min="11267" max="11267" width="11.42578125" customWidth="1"/>
    <col min="11269" max="11269" width="11.42578125" customWidth="1"/>
    <col min="11270" max="11270" width="10.7109375" customWidth="1"/>
    <col min="11271" max="11271" width="13" customWidth="1"/>
    <col min="11521" max="11521" width="10.28515625" customWidth="1"/>
    <col min="11522" max="11522" width="12.85546875" customWidth="1"/>
    <col min="11523" max="11523" width="11.42578125" customWidth="1"/>
    <col min="11525" max="11525" width="11.42578125" customWidth="1"/>
    <col min="11526" max="11526" width="10.7109375" customWidth="1"/>
    <col min="11527" max="11527" width="13" customWidth="1"/>
    <col min="11777" max="11777" width="10.28515625" customWidth="1"/>
    <col min="11778" max="11778" width="12.85546875" customWidth="1"/>
    <col min="11779" max="11779" width="11.42578125" customWidth="1"/>
    <col min="11781" max="11781" width="11.42578125" customWidth="1"/>
    <col min="11782" max="11782" width="10.7109375" customWidth="1"/>
    <col min="11783" max="11783" width="13" customWidth="1"/>
    <col min="12033" max="12033" width="10.28515625" customWidth="1"/>
    <col min="12034" max="12034" width="12.85546875" customWidth="1"/>
    <col min="12035" max="12035" width="11.42578125" customWidth="1"/>
    <col min="12037" max="12037" width="11.42578125" customWidth="1"/>
    <col min="12038" max="12038" width="10.7109375" customWidth="1"/>
    <col min="12039" max="12039" width="13" customWidth="1"/>
    <col min="12289" max="12289" width="10.28515625" customWidth="1"/>
    <col min="12290" max="12290" width="12.85546875" customWidth="1"/>
    <col min="12291" max="12291" width="11.42578125" customWidth="1"/>
    <col min="12293" max="12293" width="11.42578125" customWidth="1"/>
    <col min="12294" max="12294" width="10.7109375" customWidth="1"/>
    <col min="12295" max="12295" width="13" customWidth="1"/>
    <col min="12545" max="12545" width="10.28515625" customWidth="1"/>
    <col min="12546" max="12546" width="12.85546875" customWidth="1"/>
    <col min="12547" max="12547" width="11.42578125" customWidth="1"/>
    <col min="12549" max="12549" width="11.42578125" customWidth="1"/>
    <col min="12550" max="12550" width="10.7109375" customWidth="1"/>
    <col min="12551" max="12551" width="13" customWidth="1"/>
    <col min="12801" max="12801" width="10.28515625" customWidth="1"/>
    <col min="12802" max="12802" width="12.85546875" customWidth="1"/>
    <col min="12803" max="12803" width="11.42578125" customWidth="1"/>
    <col min="12805" max="12805" width="11.42578125" customWidth="1"/>
    <col min="12806" max="12806" width="10.7109375" customWidth="1"/>
    <col min="12807" max="12807" width="13" customWidth="1"/>
    <col min="13057" max="13057" width="10.28515625" customWidth="1"/>
    <col min="13058" max="13058" width="12.85546875" customWidth="1"/>
    <col min="13059" max="13059" width="11.42578125" customWidth="1"/>
    <col min="13061" max="13061" width="11.42578125" customWidth="1"/>
    <col min="13062" max="13062" width="10.7109375" customWidth="1"/>
    <col min="13063" max="13063" width="13" customWidth="1"/>
    <col min="13313" max="13313" width="10.28515625" customWidth="1"/>
    <col min="13314" max="13314" width="12.85546875" customWidth="1"/>
    <col min="13315" max="13315" width="11.42578125" customWidth="1"/>
    <col min="13317" max="13317" width="11.42578125" customWidth="1"/>
    <col min="13318" max="13318" width="10.7109375" customWidth="1"/>
    <col min="13319" max="13319" width="13" customWidth="1"/>
    <col min="13569" max="13569" width="10.28515625" customWidth="1"/>
    <col min="13570" max="13570" width="12.85546875" customWidth="1"/>
    <col min="13571" max="13571" width="11.42578125" customWidth="1"/>
    <col min="13573" max="13573" width="11.42578125" customWidth="1"/>
    <col min="13574" max="13574" width="10.7109375" customWidth="1"/>
    <col min="13575" max="13575" width="13" customWidth="1"/>
    <col min="13825" max="13825" width="10.28515625" customWidth="1"/>
    <col min="13826" max="13826" width="12.85546875" customWidth="1"/>
    <col min="13827" max="13827" width="11.42578125" customWidth="1"/>
    <col min="13829" max="13829" width="11.42578125" customWidth="1"/>
    <col min="13830" max="13830" width="10.7109375" customWidth="1"/>
    <col min="13831" max="13831" width="13" customWidth="1"/>
    <col min="14081" max="14081" width="10.28515625" customWidth="1"/>
    <col min="14082" max="14082" width="12.85546875" customWidth="1"/>
    <col min="14083" max="14083" width="11.42578125" customWidth="1"/>
    <col min="14085" max="14085" width="11.42578125" customWidth="1"/>
    <col min="14086" max="14086" width="10.7109375" customWidth="1"/>
    <col min="14087" max="14087" width="13" customWidth="1"/>
    <col min="14337" max="14337" width="10.28515625" customWidth="1"/>
    <col min="14338" max="14338" width="12.85546875" customWidth="1"/>
    <col min="14339" max="14339" width="11.42578125" customWidth="1"/>
    <col min="14341" max="14341" width="11.42578125" customWidth="1"/>
    <col min="14342" max="14342" width="10.7109375" customWidth="1"/>
    <col min="14343" max="14343" width="13" customWidth="1"/>
    <col min="14593" max="14593" width="10.28515625" customWidth="1"/>
    <col min="14594" max="14594" width="12.85546875" customWidth="1"/>
    <col min="14595" max="14595" width="11.42578125" customWidth="1"/>
    <col min="14597" max="14597" width="11.42578125" customWidth="1"/>
    <col min="14598" max="14598" width="10.7109375" customWidth="1"/>
    <col min="14599" max="14599" width="13" customWidth="1"/>
    <col min="14849" max="14849" width="10.28515625" customWidth="1"/>
    <col min="14850" max="14850" width="12.85546875" customWidth="1"/>
    <col min="14851" max="14851" width="11.42578125" customWidth="1"/>
    <col min="14853" max="14853" width="11.42578125" customWidth="1"/>
    <col min="14854" max="14854" width="10.7109375" customWidth="1"/>
    <col min="14855" max="14855" width="13" customWidth="1"/>
    <col min="15105" max="15105" width="10.28515625" customWidth="1"/>
    <col min="15106" max="15106" width="12.85546875" customWidth="1"/>
    <col min="15107" max="15107" width="11.42578125" customWidth="1"/>
    <col min="15109" max="15109" width="11.42578125" customWidth="1"/>
    <col min="15110" max="15110" width="10.7109375" customWidth="1"/>
    <col min="15111" max="15111" width="13" customWidth="1"/>
    <col min="15361" max="15361" width="10.28515625" customWidth="1"/>
    <col min="15362" max="15362" width="12.85546875" customWidth="1"/>
    <col min="15363" max="15363" width="11.42578125" customWidth="1"/>
    <col min="15365" max="15365" width="11.42578125" customWidth="1"/>
    <col min="15366" max="15366" width="10.7109375" customWidth="1"/>
    <col min="15367" max="15367" width="13" customWidth="1"/>
    <col min="15617" max="15617" width="10.28515625" customWidth="1"/>
    <col min="15618" max="15618" width="12.85546875" customWidth="1"/>
    <col min="15619" max="15619" width="11.42578125" customWidth="1"/>
    <col min="15621" max="15621" width="11.42578125" customWidth="1"/>
    <col min="15622" max="15622" width="10.7109375" customWidth="1"/>
    <col min="15623" max="15623" width="13" customWidth="1"/>
    <col min="15873" max="15873" width="10.28515625" customWidth="1"/>
    <col min="15874" max="15874" width="12.85546875" customWidth="1"/>
    <col min="15875" max="15875" width="11.42578125" customWidth="1"/>
    <col min="15877" max="15877" width="11.42578125" customWidth="1"/>
    <col min="15878" max="15878" width="10.7109375" customWidth="1"/>
    <col min="15879" max="15879" width="13" customWidth="1"/>
    <col min="16129" max="16129" width="10.28515625" customWidth="1"/>
    <col min="16130" max="16130" width="12.85546875" customWidth="1"/>
    <col min="16131" max="16131" width="11.42578125" customWidth="1"/>
    <col min="16133" max="16133" width="11.42578125" customWidth="1"/>
    <col min="16134" max="16134" width="10.7109375" customWidth="1"/>
    <col min="16135" max="16135" width="13" customWidth="1"/>
  </cols>
  <sheetData>
    <row r="1" spans="1:19" x14ac:dyDescent="0.25">
      <c r="A1" s="1" t="s">
        <v>30</v>
      </c>
      <c r="B1" s="2"/>
      <c r="C1" s="2"/>
      <c r="D1" s="2"/>
    </row>
    <row r="2" spans="1:19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</row>
    <row r="3" spans="1:19" x14ac:dyDescent="0.25">
      <c r="A3" t="s">
        <v>19</v>
      </c>
      <c r="B3" t="s">
        <v>20</v>
      </c>
      <c r="C3">
        <v>0.85160000000000002</v>
      </c>
      <c r="D3">
        <v>10.0382</v>
      </c>
      <c r="E3">
        <v>28.696400000000001</v>
      </c>
      <c r="F3">
        <v>0.44440000000000002</v>
      </c>
      <c r="G3">
        <v>1.1298999999999999</v>
      </c>
      <c r="H3">
        <v>2.3807</v>
      </c>
      <c r="I3">
        <v>0.1119</v>
      </c>
      <c r="J3">
        <v>0.1154</v>
      </c>
      <c r="K3">
        <v>0.86009999999999998</v>
      </c>
      <c r="L3">
        <v>0.21479999999999999</v>
      </c>
      <c r="M3">
        <v>1.0432999999999999</v>
      </c>
      <c r="N3">
        <v>6.8806000000000003</v>
      </c>
      <c r="O3">
        <v>0.88839999999999997</v>
      </c>
      <c r="P3">
        <v>1.4272</v>
      </c>
      <c r="Q3">
        <v>35.044800000000002</v>
      </c>
      <c r="R3">
        <v>3.3000000000000002E-2</v>
      </c>
      <c r="S3">
        <v>90.162999999999997</v>
      </c>
    </row>
    <row r="4" spans="1:19" x14ac:dyDescent="0.25">
      <c r="A4" t="s">
        <v>19</v>
      </c>
      <c r="B4" t="s">
        <v>21</v>
      </c>
      <c r="C4">
        <v>0.79430000000000001</v>
      </c>
      <c r="D4">
        <v>12.173400000000001</v>
      </c>
      <c r="E4">
        <v>28.7349</v>
      </c>
      <c r="F4">
        <v>0.68810000000000004</v>
      </c>
      <c r="G4">
        <v>1.0674999999999999</v>
      </c>
      <c r="H4">
        <v>2.1057000000000001</v>
      </c>
      <c r="I4">
        <v>7.7899999999999997E-2</v>
      </c>
      <c r="J4">
        <v>0.1115</v>
      </c>
      <c r="K4">
        <v>0.80230000000000001</v>
      </c>
      <c r="L4">
        <v>0.21329999999999999</v>
      </c>
      <c r="M4">
        <v>1.0987</v>
      </c>
      <c r="N4">
        <v>6.8605999999999998</v>
      </c>
      <c r="O4">
        <v>0.89739999999999998</v>
      </c>
      <c r="P4">
        <v>1.4426000000000001</v>
      </c>
      <c r="Q4">
        <v>33.631399999999999</v>
      </c>
      <c r="R4">
        <v>5.3699999999999998E-2</v>
      </c>
      <c r="S4">
        <v>90.756</v>
      </c>
    </row>
    <row r="5" spans="1:19" x14ac:dyDescent="0.25">
      <c r="A5" t="s">
        <v>19</v>
      </c>
      <c r="B5" t="s">
        <v>22</v>
      </c>
      <c r="C5">
        <v>1.1573</v>
      </c>
      <c r="D5">
        <v>12.2044</v>
      </c>
      <c r="E5">
        <v>28.998000000000001</v>
      </c>
      <c r="F5">
        <v>0.39460000000000001</v>
      </c>
      <c r="G5">
        <v>1.1052999999999999</v>
      </c>
      <c r="H5">
        <v>1.9637</v>
      </c>
      <c r="I5">
        <v>6.3899999999999998E-2</v>
      </c>
      <c r="J5">
        <v>9.6000000000000002E-2</v>
      </c>
      <c r="K5">
        <v>0.78059999999999996</v>
      </c>
      <c r="L5">
        <v>0.2074</v>
      </c>
      <c r="M5">
        <v>1.0459000000000001</v>
      </c>
      <c r="N5">
        <v>6.7304000000000004</v>
      </c>
      <c r="O5">
        <v>0.89349999999999996</v>
      </c>
      <c r="P5">
        <v>1.3726</v>
      </c>
      <c r="Q5">
        <v>33.866</v>
      </c>
      <c r="R5">
        <v>0.1221</v>
      </c>
      <c r="S5">
        <v>91.004000000000005</v>
      </c>
    </row>
    <row r="6" spans="1:19" x14ac:dyDescent="0.25">
      <c r="A6" t="s">
        <v>19</v>
      </c>
      <c r="B6" t="s">
        <v>23</v>
      </c>
      <c r="C6">
        <v>1.1451</v>
      </c>
      <c r="D6">
        <v>11.655799999999999</v>
      </c>
      <c r="E6">
        <v>28.7713</v>
      </c>
      <c r="F6">
        <v>0.33660000000000001</v>
      </c>
      <c r="G6">
        <v>1.0826</v>
      </c>
      <c r="H6">
        <v>2.5548000000000002</v>
      </c>
      <c r="I6">
        <v>8.3900000000000002E-2</v>
      </c>
      <c r="J6">
        <v>0.11310000000000001</v>
      </c>
      <c r="K6">
        <v>0.80830000000000002</v>
      </c>
      <c r="L6">
        <v>0.22070000000000001</v>
      </c>
      <c r="M6">
        <v>0.96609999999999996</v>
      </c>
      <c r="N6">
        <v>6.6886999999999999</v>
      </c>
      <c r="O6">
        <v>0.74760000000000004</v>
      </c>
      <c r="P6">
        <v>1.3557999999999999</v>
      </c>
      <c r="Q6">
        <v>34.346699999999998</v>
      </c>
      <c r="R6">
        <v>8.9099999999999999E-2</v>
      </c>
      <c r="S6">
        <v>90.968999999999994</v>
      </c>
    </row>
    <row r="7" spans="1:19" x14ac:dyDescent="0.25">
      <c r="A7" t="s">
        <v>19</v>
      </c>
      <c r="B7" t="s">
        <v>24</v>
      </c>
      <c r="C7">
        <v>1.3013999999999999</v>
      </c>
      <c r="D7">
        <v>11.940200000000001</v>
      </c>
      <c r="E7">
        <v>28.3734</v>
      </c>
      <c r="F7">
        <v>0.38629999999999998</v>
      </c>
      <c r="G7">
        <v>1.0864</v>
      </c>
      <c r="H7">
        <v>2.0141</v>
      </c>
      <c r="I7">
        <v>9.9900000000000003E-2</v>
      </c>
      <c r="J7">
        <v>0.1169</v>
      </c>
      <c r="K7">
        <v>0.87209999999999999</v>
      </c>
      <c r="L7">
        <v>0.1986</v>
      </c>
      <c r="M7">
        <v>1.1256999999999999</v>
      </c>
      <c r="N7">
        <v>6.9989999999999997</v>
      </c>
      <c r="O7">
        <v>0.76049999999999995</v>
      </c>
      <c r="P7">
        <v>1.4258</v>
      </c>
      <c r="Q7">
        <v>33.558500000000002</v>
      </c>
      <c r="R7">
        <v>4.3999999999999997E-2</v>
      </c>
      <c r="S7">
        <v>90.307000000000002</v>
      </c>
    </row>
    <row r="8" spans="1:19" x14ac:dyDescent="0.25">
      <c r="A8" t="s">
        <v>19</v>
      </c>
      <c r="B8" t="s">
        <v>25</v>
      </c>
      <c r="C8">
        <v>1.1405000000000001</v>
      </c>
      <c r="D8">
        <v>12.550800000000001</v>
      </c>
      <c r="E8">
        <v>29.661200000000001</v>
      </c>
      <c r="F8">
        <v>0.69799999999999995</v>
      </c>
      <c r="G8">
        <v>1.2659</v>
      </c>
      <c r="H8">
        <v>1.7665999999999999</v>
      </c>
      <c r="I8">
        <v>0.10390000000000001</v>
      </c>
      <c r="J8">
        <v>6.2700000000000006E-2</v>
      </c>
      <c r="K8">
        <v>0.70830000000000004</v>
      </c>
      <c r="L8">
        <v>0.20300000000000001</v>
      </c>
      <c r="M8">
        <v>1.244</v>
      </c>
      <c r="N8">
        <v>7.1725000000000003</v>
      </c>
      <c r="O8">
        <v>0.78120000000000001</v>
      </c>
      <c r="P8">
        <v>1.3460000000000001</v>
      </c>
      <c r="Q8">
        <v>31.5901</v>
      </c>
      <c r="R8">
        <v>0.19170000000000001</v>
      </c>
      <c r="S8">
        <v>90.49</v>
      </c>
    </row>
    <row r="9" spans="1:19" x14ac:dyDescent="0.25">
      <c r="A9" t="s">
        <v>19</v>
      </c>
      <c r="B9" t="s">
        <v>26</v>
      </c>
      <c r="C9">
        <v>1.0067999999999999</v>
      </c>
      <c r="D9">
        <v>12.9161</v>
      </c>
      <c r="E9">
        <v>28.766999999999999</v>
      </c>
      <c r="F9">
        <v>0.37640000000000001</v>
      </c>
      <c r="G9">
        <v>0.38540000000000002</v>
      </c>
      <c r="H9">
        <v>2.1446999999999998</v>
      </c>
      <c r="I9">
        <v>5.1900000000000002E-2</v>
      </c>
      <c r="J9">
        <v>0.10299999999999999</v>
      </c>
      <c r="K9">
        <v>0.73839999999999995</v>
      </c>
      <c r="L9">
        <v>0.26779999999999998</v>
      </c>
      <c r="M9">
        <v>1.2299</v>
      </c>
      <c r="N9">
        <v>8.5251999999999999</v>
      </c>
      <c r="O9">
        <v>0.82120000000000004</v>
      </c>
      <c r="P9">
        <v>1.3879999999999999</v>
      </c>
      <c r="Q9">
        <v>32.396900000000002</v>
      </c>
      <c r="R9">
        <v>0.2283</v>
      </c>
      <c r="S9">
        <v>91.35</v>
      </c>
    </row>
    <row r="10" spans="1:19" x14ac:dyDescent="0.25">
      <c r="A10" t="s">
        <v>19</v>
      </c>
      <c r="B10" t="s">
        <v>27</v>
      </c>
      <c r="C10">
        <v>0.8105</v>
      </c>
      <c r="D10">
        <v>11.1799</v>
      </c>
      <c r="E10">
        <v>26.974299999999999</v>
      </c>
      <c r="F10">
        <v>0.59360000000000002</v>
      </c>
      <c r="G10">
        <v>0.82189999999999996</v>
      </c>
      <c r="H10">
        <v>2.2524000000000002</v>
      </c>
      <c r="I10">
        <v>7.5899999999999995E-2</v>
      </c>
      <c r="J10">
        <v>0.11070000000000001</v>
      </c>
      <c r="K10">
        <v>0.71789999999999998</v>
      </c>
      <c r="L10">
        <v>0.19270000000000001</v>
      </c>
      <c r="M10">
        <v>1.2299</v>
      </c>
      <c r="N10">
        <v>6.5937000000000001</v>
      </c>
      <c r="O10">
        <v>0.80179999999999996</v>
      </c>
      <c r="P10">
        <v>1.3053999999999999</v>
      </c>
      <c r="Q10">
        <v>31.155200000000001</v>
      </c>
      <c r="R10">
        <v>4.3999999999999997E-2</v>
      </c>
      <c r="S10">
        <v>84.863</v>
      </c>
    </row>
    <row r="11" spans="1:19" x14ac:dyDescent="0.25">
      <c r="A11" t="s">
        <v>19</v>
      </c>
      <c r="B11" t="s">
        <v>28</v>
      </c>
      <c r="C11">
        <v>0.98009999999999997</v>
      </c>
      <c r="D11">
        <v>10.543699999999999</v>
      </c>
      <c r="E11">
        <v>28.3584</v>
      </c>
      <c r="F11">
        <v>0.48580000000000001</v>
      </c>
      <c r="G11">
        <v>0.88239999999999996</v>
      </c>
      <c r="H11">
        <v>2.2614999999999998</v>
      </c>
      <c r="I11">
        <v>9.5899999999999999E-2</v>
      </c>
      <c r="J11">
        <v>0.1177</v>
      </c>
      <c r="K11">
        <v>0.77939999999999998</v>
      </c>
      <c r="L11">
        <v>0.2339</v>
      </c>
      <c r="M11">
        <v>0.75390000000000001</v>
      </c>
      <c r="N11">
        <v>7.0389999999999997</v>
      </c>
      <c r="O11">
        <v>0.81610000000000005</v>
      </c>
      <c r="P11">
        <v>1.5026999999999999</v>
      </c>
      <c r="Q11">
        <v>34.216500000000003</v>
      </c>
      <c r="R11">
        <v>6.1100000000000002E-2</v>
      </c>
      <c r="S11">
        <v>89.13</v>
      </c>
    </row>
    <row r="12" spans="1:19" x14ac:dyDescent="0.25">
      <c r="A12" t="s">
        <v>19</v>
      </c>
      <c r="B12" t="s">
        <v>29</v>
      </c>
      <c r="C12">
        <v>0.85570000000000002</v>
      </c>
      <c r="D12">
        <v>12.5549</v>
      </c>
      <c r="E12">
        <v>28.422599999999999</v>
      </c>
      <c r="F12">
        <v>0.3896</v>
      </c>
      <c r="G12">
        <v>0.99570000000000003</v>
      </c>
      <c r="H12">
        <v>1.982</v>
      </c>
      <c r="I12">
        <v>9.7900000000000001E-2</v>
      </c>
      <c r="J12">
        <v>0.1154</v>
      </c>
      <c r="K12">
        <v>0.75049999999999994</v>
      </c>
      <c r="L12">
        <v>0.21920000000000001</v>
      </c>
      <c r="M12">
        <v>0.87870000000000004</v>
      </c>
      <c r="N12">
        <v>6.7637999999999998</v>
      </c>
      <c r="O12">
        <v>0.7399</v>
      </c>
      <c r="P12">
        <v>1.5306999999999999</v>
      </c>
      <c r="Q12">
        <v>33.682899999999997</v>
      </c>
      <c r="R12">
        <v>0.13800000000000001</v>
      </c>
      <c r="S12">
        <v>90.120999999999995</v>
      </c>
    </row>
    <row r="13" spans="1:19" x14ac:dyDescent="0.25">
      <c r="A13" s="3"/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11</v>
      </c>
      <c r="M13" t="s">
        <v>12</v>
      </c>
      <c r="N13" t="s">
        <v>13</v>
      </c>
      <c r="O13" t="s">
        <v>14</v>
      </c>
      <c r="P13" t="s">
        <v>15</v>
      </c>
      <c r="Q13" t="s">
        <v>16</v>
      </c>
      <c r="R13" t="s">
        <v>17</v>
      </c>
      <c r="S13" t="s">
        <v>18</v>
      </c>
    </row>
    <row r="14" spans="1:19" x14ac:dyDescent="0.25">
      <c r="A14" s="3"/>
      <c r="B14" t="s">
        <v>63</v>
      </c>
      <c r="C14">
        <f>AVERAGE(C3:C12)</f>
        <v>1.0043300000000002</v>
      </c>
      <c r="D14">
        <f t="shared" ref="D14:S14" si="0">AVERAGE(D3:D12)</f>
        <v>11.775740000000001</v>
      </c>
      <c r="E14">
        <f t="shared" si="0"/>
        <v>28.575749999999999</v>
      </c>
      <c r="F14">
        <f t="shared" si="0"/>
        <v>0.47933999999999993</v>
      </c>
      <c r="G14">
        <f t="shared" si="0"/>
        <v>0.98230000000000006</v>
      </c>
      <c r="H14">
        <f t="shared" si="0"/>
        <v>2.14262</v>
      </c>
      <c r="I14">
        <f t="shared" si="0"/>
        <v>8.6299999999999988E-2</v>
      </c>
      <c r="J14">
        <f t="shared" si="0"/>
        <v>0.10624</v>
      </c>
      <c r="K14">
        <f t="shared" si="0"/>
        <v>0.78178999999999998</v>
      </c>
      <c r="L14">
        <f t="shared" si="0"/>
        <v>0.21714000000000003</v>
      </c>
      <c r="M14">
        <f t="shared" si="0"/>
        <v>1.0616099999999999</v>
      </c>
      <c r="N14">
        <f t="shared" si="0"/>
        <v>7.0253500000000004</v>
      </c>
      <c r="O14">
        <f t="shared" si="0"/>
        <v>0.81476000000000004</v>
      </c>
      <c r="P14">
        <f t="shared" si="0"/>
        <v>1.4096800000000003</v>
      </c>
      <c r="Q14">
        <f t="shared" si="0"/>
        <v>33.3489</v>
      </c>
      <c r="R14">
        <f t="shared" si="0"/>
        <v>0.10050000000000001</v>
      </c>
      <c r="S14">
        <f t="shared" si="0"/>
        <v>89.915300000000002</v>
      </c>
    </row>
    <row r="15" spans="1:19" x14ac:dyDescent="0.25">
      <c r="A15" s="3"/>
      <c r="B15" t="s">
        <v>64</v>
      </c>
      <c r="C15">
        <f>STDEV(C3:C12)</f>
        <v>0.17565814685221717</v>
      </c>
      <c r="D15">
        <f t="shared" ref="D15:S15" si="1">STDEV(D3:D12)</f>
        <v>0.92996642257186446</v>
      </c>
      <c r="E15">
        <f t="shared" si="1"/>
        <v>0.67884557604149676</v>
      </c>
      <c r="F15">
        <f t="shared" si="1"/>
        <v>0.13357176348315594</v>
      </c>
      <c r="G15">
        <f t="shared" si="1"/>
        <v>0.24442153933090416</v>
      </c>
      <c r="H15">
        <f t="shared" si="1"/>
        <v>0.22848426544415459</v>
      </c>
      <c r="I15">
        <f t="shared" si="1"/>
        <v>1.8992396139274101E-2</v>
      </c>
      <c r="J15">
        <f t="shared" si="1"/>
        <v>1.6728166532993305E-2</v>
      </c>
      <c r="K15">
        <f t="shared" si="1"/>
        <v>5.5541164913962687E-2</v>
      </c>
      <c r="L15">
        <f t="shared" si="1"/>
        <v>2.1396583320188706E-2</v>
      </c>
      <c r="M15">
        <f t="shared" si="1"/>
        <v>0.16098243140859272</v>
      </c>
      <c r="N15">
        <f t="shared" si="1"/>
        <v>0.55530149618623093</v>
      </c>
      <c r="O15">
        <f t="shared" si="1"/>
        <v>6.0413707053945949E-2</v>
      </c>
      <c r="P15">
        <f t="shared" si="1"/>
        <v>7.041666153846135E-2</v>
      </c>
      <c r="Q15">
        <f t="shared" si="1"/>
        <v>1.2445034422522816</v>
      </c>
      <c r="R15">
        <f t="shared" si="1"/>
        <v>6.7771183650083389E-2</v>
      </c>
      <c r="S15">
        <f t="shared" si="1"/>
        <v>1.8794354974004528</v>
      </c>
    </row>
    <row r="16" spans="1:19" x14ac:dyDescent="0.25">
      <c r="A16" s="3"/>
    </row>
    <row r="17" spans="1:12" x14ac:dyDescent="0.25">
      <c r="A17" s="4" t="s">
        <v>66</v>
      </c>
      <c r="B17" s="5"/>
      <c r="C17" s="5"/>
      <c r="D17" s="5"/>
    </row>
    <row r="19" spans="1:12" ht="18.75" thickBot="1" x14ac:dyDescent="0.4">
      <c r="A19" s="6" t="s">
        <v>31</v>
      </c>
      <c r="B19" s="6" t="s">
        <v>32</v>
      </c>
      <c r="C19" s="6" t="s">
        <v>33</v>
      </c>
      <c r="D19" s="6" t="s">
        <v>34</v>
      </c>
      <c r="E19" s="6" t="s">
        <v>35</v>
      </c>
      <c r="F19" s="6" t="s">
        <v>36</v>
      </c>
      <c r="G19" s="6" t="s">
        <v>37</v>
      </c>
      <c r="J19" t="s">
        <v>67</v>
      </c>
    </row>
    <row r="20" spans="1:12" ht="15.75" x14ac:dyDescent="0.3">
      <c r="A20" s="7" t="s">
        <v>38</v>
      </c>
      <c r="B20" s="7">
        <f>E14</f>
        <v>28.575749999999999</v>
      </c>
      <c r="C20" s="8">
        <v>60.08</v>
      </c>
      <c r="D20" s="7">
        <f t="shared" ref="D20:D37" si="2">B20/C20</f>
        <v>0.47562832889480694</v>
      </c>
      <c r="E20" s="7">
        <f t="shared" ref="E20:E21" si="3">2*D20</f>
        <v>0.95125665778961388</v>
      </c>
      <c r="F20" s="7">
        <f t="shared" ref="F20:F30" si="4">E20*$D$47</f>
        <v>7.6773647782817571</v>
      </c>
      <c r="G20" s="9">
        <f t="shared" ref="G20:G21" si="5">F20/2</f>
        <v>3.8386823891408786</v>
      </c>
      <c r="H20" s="28" t="s">
        <v>70</v>
      </c>
    </row>
    <row r="21" spans="1:12" ht="15.75" x14ac:dyDescent="0.3">
      <c r="A21" s="10" t="s">
        <v>39</v>
      </c>
      <c r="B21" s="10">
        <f>N14</f>
        <v>7.0253500000000004</v>
      </c>
      <c r="C21" s="11">
        <v>79.898799999999994</v>
      </c>
      <c r="D21" s="10">
        <f t="shared" si="2"/>
        <v>8.7928104051625322E-2</v>
      </c>
      <c r="E21" s="10">
        <f t="shared" si="3"/>
        <v>0.17585620810325064</v>
      </c>
      <c r="F21" s="7">
        <f t="shared" si="4"/>
        <v>1.419293360081463</v>
      </c>
      <c r="G21" s="12">
        <f t="shared" si="5"/>
        <v>0.7096466800407315</v>
      </c>
      <c r="H21" s="29" t="s">
        <v>71</v>
      </c>
      <c r="J21" t="s">
        <v>75</v>
      </c>
      <c r="L21" s="27">
        <f>SUM(G25:G29)</f>
        <v>3.5922692872184596</v>
      </c>
    </row>
    <row r="22" spans="1:12" ht="15.75" x14ac:dyDescent="0.3">
      <c r="A22" s="10" t="s">
        <v>40</v>
      </c>
      <c r="B22" s="10">
        <f>G14</f>
        <v>0.98230000000000006</v>
      </c>
      <c r="C22" s="11">
        <v>101.94</v>
      </c>
      <c r="D22" s="10">
        <f t="shared" si="2"/>
        <v>9.6360604277025714E-3</v>
      </c>
      <c r="E22" s="10">
        <f>3*D22</f>
        <v>2.8908181283107716E-2</v>
      </c>
      <c r="F22" s="7">
        <f t="shared" si="4"/>
        <v>0.23331101124992126</v>
      </c>
      <c r="G22" s="12">
        <f t="shared" ref="G22:G23" si="6">F22*2/3</f>
        <v>0.15554067416661418</v>
      </c>
      <c r="H22" s="29" t="s">
        <v>72</v>
      </c>
      <c r="J22" t="s">
        <v>77</v>
      </c>
      <c r="L22" s="27">
        <f>SUM(G21,G24,G23)</f>
        <v>0.85228029118981519</v>
      </c>
    </row>
    <row r="23" spans="1:12" ht="15.75" x14ac:dyDescent="0.3">
      <c r="A23" s="10" t="s">
        <v>41</v>
      </c>
      <c r="B23" s="10">
        <f>L14</f>
        <v>0.21714000000000003</v>
      </c>
      <c r="C23" s="11">
        <v>149.88</v>
      </c>
      <c r="D23" s="10">
        <f t="shared" si="2"/>
        <v>1.4487590072057648E-3</v>
      </c>
      <c r="E23" s="10">
        <f>D23*3</f>
        <v>4.3462770216172947E-3</v>
      </c>
      <c r="F23" s="7">
        <f t="shared" si="4"/>
        <v>3.507776145289259E-2</v>
      </c>
      <c r="G23" s="12">
        <f t="shared" si="6"/>
        <v>2.3385174301928394E-2</v>
      </c>
      <c r="H23" s="29" t="s">
        <v>78</v>
      </c>
      <c r="J23" t="s">
        <v>68</v>
      </c>
      <c r="L23" s="27">
        <f>SUM(G32,G34)</f>
        <v>2.0290378632689303</v>
      </c>
    </row>
    <row r="24" spans="1:12" x14ac:dyDescent="0.25">
      <c r="A24" s="10" t="s">
        <v>42</v>
      </c>
      <c r="B24" s="10">
        <f>M14</f>
        <v>1.0616099999999999</v>
      </c>
      <c r="C24" s="11">
        <v>71.849999999999994</v>
      </c>
      <c r="D24" s="10">
        <f t="shared" si="2"/>
        <v>1.4775365344467641E-2</v>
      </c>
      <c r="E24" s="10">
        <f t="shared" ref="E24:E31" si="7">D24*1</f>
        <v>1.4775365344467641E-2</v>
      </c>
      <c r="F24" s="7">
        <f t="shared" si="4"/>
        <v>0.11924843684715528</v>
      </c>
      <c r="G24" s="12">
        <f t="shared" ref="G24:G27" si="8">F24</f>
        <v>0.11924843684715528</v>
      </c>
      <c r="H24" s="29" t="s">
        <v>42</v>
      </c>
      <c r="J24" t="s">
        <v>69</v>
      </c>
      <c r="L24" s="27">
        <f>SUM(G20,G22)</f>
        <v>3.9942230633074929</v>
      </c>
    </row>
    <row r="25" spans="1:12" x14ac:dyDescent="0.25">
      <c r="A25" s="10" t="s">
        <v>43</v>
      </c>
      <c r="B25" s="10">
        <f>O14</f>
        <v>0.81476000000000004</v>
      </c>
      <c r="C25" s="11">
        <v>70.94</v>
      </c>
      <c r="D25" s="10">
        <f t="shared" si="2"/>
        <v>1.1485198759515085E-2</v>
      </c>
      <c r="E25" s="10">
        <f t="shared" si="7"/>
        <v>1.1485198759515085E-2</v>
      </c>
      <c r="F25" s="7">
        <f t="shared" si="4"/>
        <v>9.2694289922508E-2</v>
      </c>
      <c r="G25" s="31">
        <f t="shared" si="8"/>
        <v>9.2694289922508E-2</v>
      </c>
      <c r="H25" s="32" t="s">
        <v>43</v>
      </c>
      <c r="J25" t="s">
        <v>79</v>
      </c>
      <c r="L25" s="27">
        <f>SUM(G35:G36)</f>
        <v>0.45083721202326449</v>
      </c>
    </row>
    <row r="26" spans="1:12" x14ac:dyDescent="0.25">
      <c r="A26" s="10" t="s">
        <v>44</v>
      </c>
      <c r="B26" s="10">
        <f>F14</f>
        <v>0.47933999999999993</v>
      </c>
      <c r="C26" s="14">
        <v>40.311399999999999</v>
      </c>
      <c r="D26" s="10">
        <f t="shared" si="2"/>
        <v>1.1890929116825513E-2</v>
      </c>
      <c r="E26" s="10">
        <f t="shared" si="7"/>
        <v>1.1890929116825513E-2</v>
      </c>
      <c r="F26" s="7">
        <f t="shared" si="4"/>
        <v>9.596884251479447E-2</v>
      </c>
      <c r="G26" s="31">
        <f t="shared" si="8"/>
        <v>9.596884251479447E-2</v>
      </c>
      <c r="H26" s="32" t="s">
        <v>44</v>
      </c>
    </row>
    <row r="27" spans="1:12" x14ac:dyDescent="0.25">
      <c r="A27" s="10" t="s">
        <v>45</v>
      </c>
      <c r="B27" s="10">
        <f>P14</f>
        <v>1.4096800000000003</v>
      </c>
      <c r="C27" s="14">
        <v>56.08</v>
      </c>
      <c r="D27" s="10">
        <f t="shared" si="2"/>
        <v>2.5136947218259636E-2</v>
      </c>
      <c r="E27" s="10">
        <f t="shared" si="7"/>
        <v>2.5136947218259636E-2</v>
      </c>
      <c r="F27" s="7">
        <f t="shared" si="4"/>
        <v>0.20287428385040124</v>
      </c>
      <c r="G27" s="31">
        <f t="shared" si="8"/>
        <v>0.20287428385040124</v>
      </c>
      <c r="H27" s="32" t="s">
        <v>45</v>
      </c>
      <c r="J27" t="s">
        <v>82</v>
      </c>
    </row>
    <row r="28" spans="1:12" ht="18.75" x14ac:dyDescent="0.3">
      <c r="A28" s="10" t="s">
        <v>46</v>
      </c>
      <c r="B28" s="10">
        <f>D14</f>
        <v>11.775740000000001</v>
      </c>
      <c r="C28" s="14">
        <v>61.98</v>
      </c>
      <c r="D28" s="10">
        <f t="shared" si="2"/>
        <v>0.18999257825104876</v>
      </c>
      <c r="E28" s="10">
        <f t="shared" si="7"/>
        <v>0.18999257825104876</v>
      </c>
      <c r="F28" s="7">
        <f t="shared" si="4"/>
        <v>1.5333846196555558</v>
      </c>
      <c r="G28" s="31">
        <f t="shared" ref="G28:G30" si="9">2*F28</f>
        <v>3.0667692393111117</v>
      </c>
      <c r="H28" s="32" t="s">
        <v>80</v>
      </c>
      <c r="J28" s="33" t="s">
        <v>83</v>
      </c>
    </row>
    <row r="29" spans="1:12" ht="15.75" x14ac:dyDescent="0.3">
      <c r="A29" s="10" t="s">
        <v>47</v>
      </c>
      <c r="B29" s="10">
        <f>K14</f>
        <v>0.78178999999999998</v>
      </c>
      <c r="C29" s="14">
        <v>94.2</v>
      </c>
      <c r="D29" s="10">
        <f t="shared" si="2"/>
        <v>8.2992569002123141E-3</v>
      </c>
      <c r="E29" s="10">
        <f t="shared" si="7"/>
        <v>8.2992569002123141E-3</v>
      </c>
      <c r="F29" s="7">
        <f t="shared" si="4"/>
        <v>6.6981315809821959E-2</v>
      </c>
      <c r="G29" s="31">
        <f t="shared" si="9"/>
        <v>0.13396263161964392</v>
      </c>
      <c r="H29" s="32" t="s">
        <v>81</v>
      </c>
      <c r="J29" s="34"/>
    </row>
    <row r="30" spans="1:12" ht="15.75" x14ac:dyDescent="0.3">
      <c r="A30" s="10" t="s">
        <v>48</v>
      </c>
      <c r="B30" s="10">
        <v>8</v>
      </c>
      <c r="C30" s="14">
        <v>18.015000000000001</v>
      </c>
      <c r="D30" s="10">
        <f t="shared" si="2"/>
        <v>0.44407438245906189</v>
      </c>
      <c r="E30" s="10">
        <f t="shared" si="7"/>
        <v>0.44407438245906189</v>
      </c>
      <c r="F30" s="7">
        <f t="shared" si="4"/>
        <v>3.5840180406731528</v>
      </c>
      <c r="G30" s="12">
        <f t="shared" si="9"/>
        <v>7.1680360813463055</v>
      </c>
      <c r="H30" s="10" t="s">
        <v>48</v>
      </c>
    </row>
    <row r="31" spans="1:12" ht="15.75" x14ac:dyDescent="0.3">
      <c r="A31" s="13" t="s">
        <v>49</v>
      </c>
      <c r="B31" s="10">
        <v>0</v>
      </c>
      <c r="C31" s="14"/>
      <c r="D31" s="10"/>
      <c r="E31" s="10">
        <f t="shared" si="7"/>
        <v>0</v>
      </c>
      <c r="F31" s="10"/>
      <c r="G31" s="12"/>
      <c r="H31" s="13" t="s">
        <v>49</v>
      </c>
    </row>
    <row r="32" spans="1:12" ht="15.75" x14ac:dyDescent="0.3">
      <c r="A32" s="13" t="s">
        <v>50</v>
      </c>
      <c r="B32" s="10">
        <f>Q14</f>
        <v>33.3489</v>
      </c>
      <c r="C32" s="14">
        <v>265.77999999999997</v>
      </c>
      <c r="D32" s="10">
        <f t="shared" si="2"/>
        <v>0.12547558130784861</v>
      </c>
      <c r="E32" s="10">
        <f>D32*5</f>
        <v>0.62737790653924308</v>
      </c>
      <c r="F32" s="7">
        <f t="shared" ref="F32:F37" si="10">E32*$D$47</f>
        <v>5.063416905305699</v>
      </c>
      <c r="G32" s="12">
        <f>F32*2/5</f>
        <v>2.0253667621222795</v>
      </c>
      <c r="H32" s="30" t="s">
        <v>73</v>
      </c>
    </row>
    <row r="33" spans="1:8" ht="15.75" x14ac:dyDescent="0.3">
      <c r="A33" s="10" t="s">
        <v>51</v>
      </c>
      <c r="B33" s="10">
        <f>H14</f>
        <v>2.14262</v>
      </c>
      <c r="C33" s="11">
        <v>141.94</v>
      </c>
      <c r="D33" s="10">
        <f t="shared" si="2"/>
        <v>1.5095251514724531E-2</v>
      </c>
      <c r="E33" s="10">
        <f>5*D33</f>
        <v>7.5476257573622654E-2</v>
      </c>
      <c r="F33" s="7">
        <f t="shared" si="10"/>
        <v>0.60915080777327835</v>
      </c>
      <c r="G33" s="12">
        <f>F33*2/5</f>
        <v>0.24366032310931135</v>
      </c>
      <c r="H33" s="29" t="s">
        <v>76</v>
      </c>
    </row>
    <row r="34" spans="1:8" ht="15.75" x14ac:dyDescent="0.3">
      <c r="A34" s="13" t="s">
        <v>52</v>
      </c>
      <c r="B34" s="10">
        <f>R14</f>
        <v>0.10050000000000001</v>
      </c>
      <c r="C34" s="11">
        <v>441.89</v>
      </c>
      <c r="D34" s="10">
        <f t="shared" si="2"/>
        <v>2.2743216637624751E-4</v>
      </c>
      <c r="E34" s="10">
        <f>5*D34</f>
        <v>1.1371608318812376E-3</v>
      </c>
      <c r="F34" s="7">
        <f t="shared" si="10"/>
        <v>9.1777528666269464E-3</v>
      </c>
      <c r="G34" s="12">
        <f>F34*2/5</f>
        <v>3.6711011466507787E-3</v>
      </c>
      <c r="H34" s="30" t="s">
        <v>74</v>
      </c>
    </row>
    <row r="35" spans="1:8" x14ac:dyDescent="0.25">
      <c r="A35" s="10" t="s">
        <v>53</v>
      </c>
      <c r="B35" s="10">
        <f>J14</f>
        <v>0.10624</v>
      </c>
      <c r="C35" s="14">
        <v>35.453000000000003</v>
      </c>
      <c r="D35" s="10">
        <f t="shared" si="2"/>
        <v>2.9966434434321493E-3</v>
      </c>
      <c r="E35" s="10">
        <f>D35*1</f>
        <v>2.9966434434321493E-3</v>
      </c>
      <c r="F35" s="7">
        <f t="shared" si="10"/>
        <v>2.4185191911438031E-2</v>
      </c>
      <c r="G35" s="12">
        <f>F35</f>
        <v>2.4185191911438031E-2</v>
      </c>
      <c r="H35" s="29" t="s">
        <v>53</v>
      </c>
    </row>
    <row r="36" spans="1:8" x14ac:dyDescent="0.25">
      <c r="A36" s="10" t="s">
        <v>54</v>
      </c>
      <c r="B36" s="10">
        <f>C14</f>
        <v>1.0043300000000002</v>
      </c>
      <c r="C36" s="14">
        <v>18.998403</v>
      </c>
      <c r="D36" s="10">
        <f t="shared" si="2"/>
        <v>5.2863917035552946E-2</v>
      </c>
      <c r="E36" s="10">
        <f>D36*1</f>
        <v>5.2863917035552946E-2</v>
      </c>
      <c r="F36" s="7">
        <f t="shared" si="10"/>
        <v>0.42665202011182646</v>
      </c>
      <c r="G36" s="12">
        <f>F36</f>
        <v>0.42665202011182646</v>
      </c>
      <c r="H36" s="29" t="s">
        <v>54</v>
      </c>
    </row>
    <row r="37" spans="1:8" ht="18.75" thickBot="1" x14ac:dyDescent="0.4">
      <c r="A37" s="10" t="s">
        <v>65</v>
      </c>
      <c r="B37" s="16">
        <f>I14</f>
        <v>8.6299999999999988E-2</v>
      </c>
      <c r="C37" s="14">
        <f>32.06+15.999+15.999</f>
        <v>64.058000000000007</v>
      </c>
      <c r="D37" s="15">
        <f t="shared" si="2"/>
        <v>1.3472165849698708E-3</v>
      </c>
      <c r="E37" s="16">
        <f>D37*3</f>
        <v>4.0416497549096118E-3</v>
      </c>
      <c r="F37" s="7">
        <f t="shared" si="10"/>
        <v>3.2619187703343017E-2</v>
      </c>
      <c r="G37" s="12">
        <f>F37/3</f>
        <v>1.0873062567781006E-2</v>
      </c>
      <c r="H37" s="10" t="s">
        <v>65</v>
      </c>
    </row>
    <row r="38" spans="1:8" x14ac:dyDescent="0.25">
      <c r="A38" s="17" t="s">
        <v>55</v>
      </c>
      <c r="B38" s="18">
        <f>SUM(B20:B37)</f>
        <v>97.912349999999989</v>
      </c>
      <c r="E38">
        <f>SUM(E20:E37)</f>
        <v>2.6299155174256219</v>
      </c>
    </row>
    <row r="39" spans="1:8" x14ac:dyDescent="0.25">
      <c r="A39" s="19" t="s">
        <v>56</v>
      </c>
      <c r="B39" s="20">
        <f>($B36*15.9995)/(2*18.998403)+(B35*15.9994)/(2*35.453)</f>
        <v>0.44687036885958881</v>
      </c>
      <c r="E39">
        <f>0.5*(E35+E36)</f>
        <v>2.7930280239492549E-2</v>
      </c>
    </row>
    <row r="40" spans="1:8" x14ac:dyDescent="0.25">
      <c r="B40" s="20">
        <f>B38-B39</f>
        <v>97.465479631140397</v>
      </c>
      <c r="E40">
        <f>E38-E39</f>
        <v>2.6019852371861294</v>
      </c>
    </row>
    <row r="42" spans="1:8" x14ac:dyDescent="0.25">
      <c r="E42" s="21" t="s">
        <v>57</v>
      </c>
      <c r="F42" s="22"/>
      <c r="G42" s="23">
        <v>21</v>
      </c>
    </row>
    <row r="46" spans="1:8" x14ac:dyDescent="0.25">
      <c r="C46" s="24" t="s">
        <v>58</v>
      </c>
      <c r="D46" s="24"/>
      <c r="E46" s="24"/>
      <c r="F46" s="24"/>
    </row>
    <row r="47" spans="1:8" x14ac:dyDescent="0.25">
      <c r="C47" s="25" t="s">
        <v>59</v>
      </c>
      <c r="D47" s="24">
        <f>G42/E40</f>
        <v>8.0707606253408564</v>
      </c>
      <c r="E47" s="24"/>
      <c r="F47" s="24"/>
    </row>
    <row r="48" spans="1:8" x14ac:dyDescent="0.25">
      <c r="C48" s="24"/>
      <c r="D48" s="24"/>
      <c r="E48" s="24"/>
      <c r="F48" s="24"/>
    </row>
    <row r="49" spans="1:6" x14ac:dyDescent="0.25">
      <c r="C49" s="24" t="s">
        <v>60</v>
      </c>
      <c r="D49" s="24"/>
      <c r="E49" s="24"/>
      <c r="F49" s="24"/>
    </row>
    <row r="51" spans="1:6" x14ac:dyDescent="0.25">
      <c r="A51" s="26" t="s">
        <v>61</v>
      </c>
      <c r="B51" s="26"/>
      <c r="C51" s="26"/>
      <c r="D51" s="26"/>
      <c r="E51" s="26"/>
      <c r="F51" s="26"/>
    </row>
    <row r="53" spans="1:6" x14ac:dyDescent="0.25">
      <c r="A53" t="s">
        <v>62</v>
      </c>
    </row>
  </sheetData>
  <sortState ref="J28:K32">
    <sortCondition descending="1" ref="J2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S20"/>
  <sheetViews>
    <sheetView workbookViewId="0">
      <selection activeCell="A10" sqref="A10:XFD20"/>
    </sheetView>
  </sheetViews>
  <sheetFormatPr defaultRowHeight="15" x14ac:dyDescent="0.25"/>
  <sheetData>
    <row r="10" spans="1:19" x14ac:dyDescent="0.2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8</v>
      </c>
      <c r="J10" t="s">
        <v>9</v>
      </c>
      <c r="K10" t="s">
        <v>10</v>
      </c>
      <c r="L10" t="s">
        <v>11</v>
      </c>
      <c r="M10" t="s">
        <v>12</v>
      </c>
      <c r="N10" t="s">
        <v>13</v>
      </c>
      <c r="O10" t="s">
        <v>14</v>
      </c>
      <c r="P10" t="s">
        <v>15</v>
      </c>
      <c r="Q10" t="s">
        <v>16</v>
      </c>
      <c r="R10" t="s">
        <v>17</v>
      </c>
      <c r="S10" t="s">
        <v>18</v>
      </c>
    </row>
    <row r="11" spans="1:19" x14ac:dyDescent="0.25">
      <c r="A11" t="s">
        <v>19</v>
      </c>
      <c r="B11" t="s">
        <v>20</v>
      </c>
      <c r="C11">
        <v>0.85160000000000002</v>
      </c>
      <c r="D11">
        <v>10.0382</v>
      </c>
      <c r="E11">
        <v>28.696400000000001</v>
      </c>
      <c r="F11">
        <v>0.44440000000000002</v>
      </c>
      <c r="G11">
        <v>1.1298999999999999</v>
      </c>
      <c r="H11">
        <v>2.3807</v>
      </c>
      <c r="I11">
        <v>0.1119</v>
      </c>
      <c r="J11">
        <v>0.1154</v>
      </c>
      <c r="K11">
        <v>0.86009999999999998</v>
      </c>
      <c r="L11">
        <v>0.21479999999999999</v>
      </c>
      <c r="M11">
        <v>1.0432999999999999</v>
      </c>
      <c r="N11">
        <v>6.8806000000000003</v>
      </c>
      <c r="O11">
        <v>0.88839999999999997</v>
      </c>
      <c r="P11">
        <v>1.4272</v>
      </c>
      <c r="Q11">
        <v>35.044800000000002</v>
      </c>
      <c r="R11">
        <v>3.3000000000000002E-2</v>
      </c>
      <c r="S11">
        <v>90.162999999999997</v>
      </c>
    </row>
    <row r="12" spans="1:19" x14ac:dyDescent="0.25">
      <c r="A12" t="s">
        <v>19</v>
      </c>
      <c r="B12" t="s">
        <v>21</v>
      </c>
      <c r="C12">
        <v>0.79430000000000001</v>
      </c>
      <c r="D12">
        <v>12.173400000000001</v>
      </c>
      <c r="E12">
        <v>28.7349</v>
      </c>
      <c r="F12">
        <v>0.68810000000000004</v>
      </c>
      <c r="G12">
        <v>1.0674999999999999</v>
      </c>
      <c r="H12">
        <v>2.1057000000000001</v>
      </c>
      <c r="I12">
        <v>7.7899999999999997E-2</v>
      </c>
      <c r="J12">
        <v>0.1115</v>
      </c>
      <c r="K12">
        <v>0.80230000000000001</v>
      </c>
      <c r="L12">
        <v>0.21329999999999999</v>
      </c>
      <c r="M12">
        <v>1.0987</v>
      </c>
      <c r="N12">
        <v>6.8605999999999998</v>
      </c>
      <c r="O12">
        <v>0.89739999999999998</v>
      </c>
      <c r="P12">
        <v>1.4426000000000001</v>
      </c>
      <c r="Q12">
        <v>33.631399999999999</v>
      </c>
      <c r="R12">
        <v>5.3699999999999998E-2</v>
      </c>
      <c r="S12">
        <v>90.756</v>
      </c>
    </row>
    <row r="13" spans="1:19" x14ac:dyDescent="0.25">
      <c r="A13" t="s">
        <v>19</v>
      </c>
      <c r="B13" t="s">
        <v>22</v>
      </c>
      <c r="C13">
        <v>1.1573</v>
      </c>
      <c r="D13">
        <v>12.2044</v>
      </c>
      <c r="E13">
        <v>28.998000000000001</v>
      </c>
      <c r="F13">
        <v>0.39460000000000001</v>
      </c>
      <c r="G13">
        <v>1.1052999999999999</v>
      </c>
      <c r="H13">
        <v>1.9637</v>
      </c>
      <c r="I13">
        <v>6.3899999999999998E-2</v>
      </c>
      <c r="J13">
        <v>9.6000000000000002E-2</v>
      </c>
      <c r="K13">
        <v>0.78059999999999996</v>
      </c>
      <c r="L13">
        <v>0.2074</v>
      </c>
      <c r="M13">
        <v>1.0459000000000001</v>
      </c>
      <c r="N13">
        <v>6.7304000000000004</v>
      </c>
      <c r="O13">
        <v>0.89349999999999996</v>
      </c>
      <c r="P13">
        <v>1.3726</v>
      </c>
      <c r="Q13">
        <v>33.866</v>
      </c>
      <c r="R13">
        <v>0.1221</v>
      </c>
      <c r="S13">
        <v>91.004000000000005</v>
      </c>
    </row>
    <row r="14" spans="1:19" x14ac:dyDescent="0.25">
      <c r="A14" t="s">
        <v>19</v>
      </c>
      <c r="B14" t="s">
        <v>23</v>
      </c>
      <c r="C14">
        <v>1.1451</v>
      </c>
      <c r="D14">
        <v>11.655799999999999</v>
      </c>
      <c r="E14">
        <v>28.7713</v>
      </c>
      <c r="F14">
        <v>0.33660000000000001</v>
      </c>
      <c r="G14">
        <v>1.0826</v>
      </c>
      <c r="H14">
        <v>2.5548000000000002</v>
      </c>
      <c r="I14">
        <v>8.3900000000000002E-2</v>
      </c>
      <c r="J14">
        <v>0.11310000000000001</v>
      </c>
      <c r="K14">
        <v>0.80830000000000002</v>
      </c>
      <c r="L14">
        <v>0.22070000000000001</v>
      </c>
      <c r="M14">
        <v>0.96609999999999996</v>
      </c>
      <c r="N14">
        <v>6.6886999999999999</v>
      </c>
      <c r="O14">
        <v>0.74760000000000004</v>
      </c>
      <c r="P14">
        <v>1.3557999999999999</v>
      </c>
      <c r="Q14">
        <v>34.346699999999998</v>
      </c>
      <c r="R14">
        <v>8.9099999999999999E-2</v>
      </c>
      <c r="S14">
        <v>90.968999999999994</v>
      </c>
    </row>
    <row r="15" spans="1:19" x14ac:dyDescent="0.25">
      <c r="A15" t="s">
        <v>19</v>
      </c>
      <c r="B15" t="s">
        <v>24</v>
      </c>
      <c r="C15">
        <v>1.3013999999999999</v>
      </c>
      <c r="D15">
        <v>11.940200000000001</v>
      </c>
      <c r="E15">
        <v>28.3734</v>
      </c>
      <c r="F15">
        <v>0.38629999999999998</v>
      </c>
      <c r="G15">
        <v>1.0864</v>
      </c>
      <c r="H15">
        <v>2.0141</v>
      </c>
      <c r="I15">
        <v>9.9900000000000003E-2</v>
      </c>
      <c r="J15">
        <v>0.1169</v>
      </c>
      <c r="K15">
        <v>0.87209999999999999</v>
      </c>
      <c r="L15">
        <v>0.1986</v>
      </c>
      <c r="M15">
        <v>1.1256999999999999</v>
      </c>
      <c r="N15">
        <v>6.9989999999999997</v>
      </c>
      <c r="O15">
        <v>0.76049999999999995</v>
      </c>
      <c r="P15">
        <v>1.4258</v>
      </c>
      <c r="Q15">
        <v>33.558500000000002</v>
      </c>
      <c r="R15">
        <v>4.3999999999999997E-2</v>
      </c>
      <c r="S15">
        <v>90.307000000000002</v>
      </c>
    </row>
    <row r="16" spans="1:19" x14ac:dyDescent="0.25">
      <c r="A16" t="s">
        <v>19</v>
      </c>
      <c r="B16" t="s">
        <v>25</v>
      </c>
      <c r="C16">
        <v>1.1405000000000001</v>
      </c>
      <c r="D16">
        <v>12.550800000000001</v>
      </c>
      <c r="E16">
        <v>29.661200000000001</v>
      </c>
      <c r="F16">
        <v>0.69799999999999995</v>
      </c>
      <c r="G16">
        <v>1.2659</v>
      </c>
      <c r="H16">
        <v>1.7665999999999999</v>
      </c>
      <c r="I16">
        <v>0.10390000000000001</v>
      </c>
      <c r="J16">
        <v>6.2700000000000006E-2</v>
      </c>
      <c r="K16">
        <v>0.70830000000000004</v>
      </c>
      <c r="L16">
        <v>0.20300000000000001</v>
      </c>
      <c r="M16">
        <v>1.244</v>
      </c>
      <c r="N16">
        <v>7.1725000000000003</v>
      </c>
      <c r="O16">
        <v>0.78120000000000001</v>
      </c>
      <c r="P16">
        <v>1.3460000000000001</v>
      </c>
      <c r="Q16">
        <v>31.5901</v>
      </c>
      <c r="R16">
        <v>0.19170000000000001</v>
      </c>
      <c r="S16">
        <v>90.49</v>
      </c>
    </row>
    <row r="17" spans="1:19" x14ac:dyDescent="0.25">
      <c r="A17" t="s">
        <v>19</v>
      </c>
      <c r="B17" t="s">
        <v>26</v>
      </c>
      <c r="C17">
        <v>1.0067999999999999</v>
      </c>
      <c r="D17">
        <v>12.9161</v>
      </c>
      <c r="E17">
        <v>28.766999999999999</v>
      </c>
      <c r="F17">
        <v>0.37640000000000001</v>
      </c>
      <c r="G17">
        <v>0.38540000000000002</v>
      </c>
      <c r="H17">
        <v>2.1446999999999998</v>
      </c>
      <c r="I17">
        <v>5.1900000000000002E-2</v>
      </c>
      <c r="J17">
        <v>0.10299999999999999</v>
      </c>
      <c r="K17">
        <v>0.73839999999999995</v>
      </c>
      <c r="L17">
        <v>0.26779999999999998</v>
      </c>
      <c r="M17">
        <v>1.2299</v>
      </c>
      <c r="N17">
        <v>8.5251999999999999</v>
      </c>
      <c r="O17">
        <v>0.82120000000000004</v>
      </c>
      <c r="P17">
        <v>1.3879999999999999</v>
      </c>
      <c r="Q17">
        <v>32.396900000000002</v>
      </c>
      <c r="R17">
        <v>0.2283</v>
      </c>
      <c r="S17">
        <v>91.35</v>
      </c>
    </row>
    <row r="18" spans="1:19" x14ac:dyDescent="0.25">
      <c r="A18" t="s">
        <v>19</v>
      </c>
      <c r="B18" t="s">
        <v>27</v>
      </c>
      <c r="C18">
        <v>0.8105</v>
      </c>
      <c r="D18">
        <v>11.1799</v>
      </c>
      <c r="E18">
        <v>26.974299999999999</v>
      </c>
      <c r="F18">
        <v>0.59360000000000002</v>
      </c>
      <c r="G18">
        <v>0.82189999999999996</v>
      </c>
      <c r="H18">
        <v>2.2524000000000002</v>
      </c>
      <c r="I18">
        <v>7.5899999999999995E-2</v>
      </c>
      <c r="J18">
        <v>0.11070000000000001</v>
      </c>
      <c r="K18">
        <v>0.71789999999999998</v>
      </c>
      <c r="L18">
        <v>0.19270000000000001</v>
      </c>
      <c r="M18">
        <v>1.2299</v>
      </c>
      <c r="N18">
        <v>6.5937000000000001</v>
      </c>
      <c r="O18">
        <v>0.80179999999999996</v>
      </c>
      <c r="P18">
        <v>1.3053999999999999</v>
      </c>
      <c r="Q18">
        <v>31.155200000000001</v>
      </c>
      <c r="R18">
        <v>4.3999999999999997E-2</v>
      </c>
      <c r="S18">
        <v>84.863</v>
      </c>
    </row>
    <row r="19" spans="1:19" x14ac:dyDescent="0.25">
      <c r="A19" t="s">
        <v>19</v>
      </c>
      <c r="B19" t="s">
        <v>28</v>
      </c>
      <c r="C19">
        <v>0.98009999999999997</v>
      </c>
      <c r="D19">
        <v>10.543699999999999</v>
      </c>
      <c r="E19">
        <v>28.3584</v>
      </c>
      <c r="F19">
        <v>0.48580000000000001</v>
      </c>
      <c r="G19">
        <v>0.88239999999999996</v>
      </c>
      <c r="H19">
        <v>2.2614999999999998</v>
      </c>
      <c r="I19">
        <v>9.5899999999999999E-2</v>
      </c>
      <c r="J19">
        <v>0.1177</v>
      </c>
      <c r="K19">
        <v>0.77939999999999998</v>
      </c>
      <c r="L19">
        <v>0.2339</v>
      </c>
      <c r="M19">
        <v>0.75390000000000001</v>
      </c>
      <c r="N19">
        <v>7.0389999999999997</v>
      </c>
      <c r="O19">
        <v>0.81610000000000005</v>
      </c>
      <c r="P19">
        <v>1.5026999999999999</v>
      </c>
      <c r="Q19">
        <v>34.216500000000003</v>
      </c>
      <c r="R19">
        <v>6.1100000000000002E-2</v>
      </c>
      <c r="S19">
        <v>89.13</v>
      </c>
    </row>
    <row r="20" spans="1:19" x14ac:dyDescent="0.25">
      <c r="A20" t="s">
        <v>19</v>
      </c>
      <c r="B20" t="s">
        <v>29</v>
      </c>
      <c r="C20">
        <v>0.85570000000000002</v>
      </c>
      <c r="D20">
        <v>12.5549</v>
      </c>
      <c r="E20">
        <v>28.422599999999999</v>
      </c>
      <c r="F20">
        <v>0.3896</v>
      </c>
      <c r="G20">
        <v>0.99570000000000003</v>
      </c>
      <c r="H20">
        <v>1.982</v>
      </c>
      <c r="I20">
        <v>9.7900000000000001E-2</v>
      </c>
      <c r="J20">
        <v>0.1154</v>
      </c>
      <c r="K20">
        <v>0.75049999999999994</v>
      </c>
      <c r="L20">
        <v>0.21920000000000001</v>
      </c>
      <c r="M20">
        <v>0.87870000000000004</v>
      </c>
      <c r="N20">
        <v>6.7637999999999998</v>
      </c>
      <c r="O20">
        <v>0.7399</v>
      </c>
      <c r="P20">
        <v>1.5306999999999999</v>
      </c>
      <c r="Q20">
        <v>33.682899999999997</v>
      </c>
      <c r="R20">
        <v>0.13800000000000001</v>
      </c>
      <c r="S20">
        <v>90.120999999999995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R070396_processed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Shaunnamm</cp:lastModifiedBy>
  <dcterms:created xsi:type="dcterms:W3CDTF">2012-09-17T16:00:43Z</dcterms:created>
  <dcterms:modified xsi:type="dcterms:W3CDTF">2012-09-24T16:21:57Z</dcterms:modified>
</cp:coreProperties>
</file>