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725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<sst xmlns="http://schemas.openxmlformats.org/spreadsheetml/2006/main" count="78" uniqueCount="50">
  <si>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Sample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</si>
  <si>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</si>
  <si>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</si>
  <si>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</si>
  <si>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</si>
  <si>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</si>
  <si>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</si>
  <si>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</si>
  <si>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</si>
  <si>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</si>
  <si>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F</t>
  </si>
  <si>
    <t>O_F</t>
  </si>
  <si>
    <t>TSi</t>
  </si>
  <si>
    <t>CAl</t>
  </si>
  <si>
    <t>CFe3</t>
  </si>
  <si>
    <t>CMg</t>
  </si>
  <si>
    <t>CFe2</t>
  </si>
  <si>
    <t>CMn</t>
  </si>
  <si>
    <t>Sum_C</t>
  </si>
  <si>
    <t>BCa</t>
  </si>
  <si>
    <t>BNa</t>
  </si>
  <si>
    <t>Sum_B</t>
  </si>
  <si>
    <t>ANa</t>
  </si>
  <si>
    <t>AK</t>
  </si>
  <si>
    <t>Sum_A</t>
  </si>
  <si>
    <t>Sum_cat</t>
  </si>
  <si>
    <t>CCl</t>
  </si>
  <si>
    <t>CF</t>
  </si>
  <si>
    <t>OH</t>
  </si>
  <si>
    <t>Sum_oxy</t>
  </si>
  <si>
    <t>Total*</t>
  </si>
  <si>
    <r>
      <t>Na(NaMn)</t>
    </r>
    <r>
      <rPr>
        <vertAlign val="subscript"/>
        <sz val="14"/>
        <rFont val="Times New Roman"/>
        <family val="1"/>
      </rPr>
      <t>Σ2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</si>
  <si>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r>
      <t>(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)(Na</t>
    </r>
    <r>
      <rPr>
        <vertAlign val="subscript"/>
        <sz val="14"/>
        <rFont val="Times New Roman"/>
        <family val="1"/>
      </rPr>
      <t>1.64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0.36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3.20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1.56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0.17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0.0.02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</si>
  <si>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with all Mn3+</t>
  </si>
  <si>
    <t>with all Mn2+</t>
  </si>
  <si>
    <t>all Mn2+</t>
  </si>
  <si>
    <t>all Mn3+</t>
  </si>
  <si>
    <t>gray phase</t>
  </si>
  <si>
    <t>if</t>
  </si>
  <si>
    <t>(posted)</t>
  </si>
  <si>
    <t>posted</t>
  </si>
  <si>
    <t>WDS scan</t>
  </si>
  <si>
    <t>average</t>
  </si>
  <si>
    <t>stdev</t>
  </si>
  <si>
    <t>charge (+)</t>
  </si>
  <si>
    <t>bright phase</t>
  </si>
  <si>
    <t>Si Al Mg Na Mn Fe Ca K &lt; F</t>
  </si>
  <si>
    <r>
      <t>(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0.85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)(Ca</t>
    </r>
    <r>
      <rPr>
        <vertAlign val="subscript"/>
        <sz val="14"/>
        <rFont val="Times New Roman"/>
        <family val="1"/>
      </rPr>
      <t>1.36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0.64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4.12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0.38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1.90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</si>
  <si>
    <r>
      <t>(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0.85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)(Ca</t>
    </r>
    <r>
      <rPr>
        <vertAlign val="subscript"/>
        <sz val="14"/>
        <rFont val="Times New Roman"/>
        <family val="1"/>
      </rPr>
      <t>1.36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0.64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4.12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0.39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1.90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</si>
  <si>
    <t>R060704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</si>
</sst>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10">
    <font>
      <sz val="10"/>
      <name val="Courier New"/>
      <family val="0"/>
    </font>
    <font>
      <sz val="10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workbookViewId="0" topLeftCell="A1">
      <selection activeCell="J19" sqref="J19"/>
    </sheetView>
  </sheetViews>
  <sheetFormatPr defaultColWidth="9.00390625" defaultRowHeight="13.5"/>
  <cols>
    <col min="1" max="12" width="5.25390625" style="1" customWidth="1"/>
    <col min="13" max="13" width="5.25390625" style="4" customWidth="1"/>
    <col min="14" max="16384" width="5.25390625" style="1" customWidth="1"/>
  </cols>
  <sheetData>
    <row r="1" spans="1:16" ht="12.75">
      <c r="A1" s="4" t="s">
        <v>49</v>
      </c>
      <c r="K1" s="10" t="s">
        <v>41</v>
      </c>
      <c r="L1" s="10"/>
      <c r="M1" s="11" t="s">
        <v>46</v>
      </c>
      <c r="N1" s="10"/>
      <c r="O1" s="10"/>
      <c r="P1" s="10"/>
    </row>
    <row r="2" spans="1:13" ht="12.75">
      <c r="A2" s="1" t="s">
        <v>0</v>
      </c>
      <c r="B2" s="1">
        <v>91</v>
      </c>
      <c r="C2" s="1">
        <v>94</v>
      </c>
      <c r="D2" s="1">
        <v>95</v>
      </c>
      <c r="E2" s="1">
        <v>96</v>
      </c>
      <c r="F2" s="1">
        <v>99</v>
      </c>
      <c r="G2" s="1">
        <v>100</v>
      </c>
      <c r="H2" s="1">
        <v>101</v>
      </c>
      <c r="I2" s="1">
        <v>93</v>
      </c>
      <c r="K2" s="1" t="s">
        <v>42</v>
      </c>
      <c r="L2" s="1" t="s">
        <v>43</v>
      </c>
      <c r="M2" s="1"/>
    </row>
    <row r="3" spans="1:13" ht="12.75">
      <c r="A3" s="1" t="s">
        <v>1</v>
      </c>
      <c r="B3" s="2">
        <v>57.23</v>
      </c>
      <c r="C3" s="2">
        <v>56.09</v>
      </c>
      <c r="D3" s="2">
        <v>56.42</v>
      </c>
      <c r="E3" s="2">
        <v>56.11</v>
      </c>
      <c r="F3" s="2">
        <v>55.95</v>
      </c>
      <c r="G3" s="2">
        <v>55.88</v>
      </c>
      <c r="H3" s="2">
        <v>56.07</v>
      </c>
      <c r="I3" s="2">
        <v>56.38</v>
      </c>
      <c r="J3" s="2"/>
      <c r="K3" s="2">
        <f>AVERAGE(B3:I3)</f>
        <v>56.26625</v>
      </c>
      <c r="L3" s="2">
        <f>STDEV(B3:I3)</f>
        <v>0.43236682507857727</v>
      </c>
      <c r="M3" s="5"/>
    </row>
    <row r="4" spans="1:13" ht="12.75">
      <c r="A4" s="1" t="s">
        <v>2</v>
      </c>
      <c r="B4" s="2">
        <v>0.08</v>
      </c>
      <c r="C4" s="2">
        <v>0.02</v>
      </c>
      <c r="D4" s="2">
        <v>0.03</v>
      </c>
      <c r="E4" s="2">
        <v>0.13</v>
      </c>
      <c r="F4" s="2">
        <v>0.05</v>
      </c>
      <c r="G4" s="2">
        <v>0.03</v>
      </c>
      <c r="H4" s="2">
        <v>0.15</v>
      </c>
      <c r="I4" s="2">
        <v>0.05</v>
      </c>
      <c r="J4" s="2"/>
      <c r="K4" s="2">
        <f aca="true" t="shared" si="0" ref="K4:K39">AVERAGE(B4:I4)</f>
        <v>0.0675</v>
      </c>
      <c r="L4" s="2">
        <f aca="true" t="shared" si="1" ref="L4:L39">STDEV(B4:I4)</f>
        <v>0.04862392121462146</v>
      </c>
      <c r="M4" s="5"/>
    </row>
    <row r="5" spans="1:13" ht="12.75">
      <c r="A5" s="1" t="s">
        <v>3</v>
      </c>
      <c r="B5" s="2">
        <v>0.75</v>
      </c>
      <c r="C5" s="2">
        <v>0.64</v>
      </c>
      <c r="D5" s="2">
        <v>0.78</v>
      </c>
      <c r="E5" s="2">
        <v>0.83</v>
      </c>
      <c r="F5" s="2">
        <v>0.57</v>
      </c>
      <c r="G5" s="2">
        <v>0.49</v>
      </c>
      <c r="H5" s="2">
        <v>0.68</v>
      </c>
      <c r="I5" s="2">
        <v>0.82</v>
      </c>
      <c r="J5" s="2"/>
      <c r="K5" s="2">
        <f t="shared" si="0"/>
        <v>0.695</v>
      </c>
      <c r="L5" s="2">
        <f t="shared" si="1"/>
        <v>0.12247448713915915</v>
      </c>
      <c r="M5" s="5"/>
    </row>
    <row r="6" spans="1:13" ht="12.75">
      <c r="A6" s="1" t="s">
        <v>4</v>
      </c>
      <c r="B6" s="2">
        <v>4.27</v>
      </c>
      <c r="C6" s="2">
        <v>4.31</v>
      </c>
      <c r="D6" s="2">
        <v>4.53</v>
      </c>
      <c r="E6" s="2">
        <v>4.32</v>
      </c>
      <c r="F6" s="2">
        <v>4.42</v>
      </c>
      <c r="G6" s="2">
        <v>4.92</v>
      </c>
      <c r="H6" s="2">
        <v>4.36</v>
      </c>
      <c r="I6" s="2">
        <v>4.49</v>
      </c>
      <c r="J6" s="2"/>
      <c r="K6" s="2">
        <f t="shared" si="0"/>
        <v>4.452500000000001</v>
      </c>
      <c r="L6" s="2">
        <f t="shared" si="1"/>
        <v>0.20933568394190138</v>
      </c>
      <c r="M6" s="5"/>
    </row>
    <row r="7" spans="1:13" ht="12.75">
      <c r="A7" s="1" t="s">
        <v>5</v>
      </c>
      <c r="B7" s="2">
        <v>1.91</v>
      </c>
      <c r="C7" s="2">
        <v>1.87</v>
      </c>
      <c r="D7" s="2">
        <v>1.73</v>
      </c>
      <c r="E7" s="2">
        <v>2</v>
      </c>
      <c r="F7" s="2">
        <v>1.6</v>
      </c>
      <c r="G7" s="2">
        <v>1.63</v>
      </c>
      <c r="H7" s="2">
        <v>1.79</v>
      </c>
      <c r="I7" s="2">
        <v>1.98</v>
      </c>
      <c r="J7" s="2"/>
      <c r="K7" s="2">
        <f t="shared" si="0"/>
        <v>1.8137499999999998</v>
      </c>
      <c r="L7" s="2">
        <f t="shared" si="1"/>
        <v>0.1520279579551123</v>
      </c>
      <c r="M7" s="5"/>
    </row>
    <row r="8" spans="1:13" ht="12.75">
      <c r="A8" s="1" t="s">
        <v>6</v>
      </c>
      <c r="B8" s="2">
        <v>19.47</v>
      </c>
      <c r="C8" s="2">
        <v>19.33</v>
      </c>
      <c r="D8" s="2">
        <v>19.54</v>
      </c>
      <c r="E8" s="2">
        <v>19.72</v>
      </c>
      <c r="F8" s="2">
        <v>19.5</v>
      </c>
      <c r="G8" s="2">
        <v>18.98</v>
      </c>
      <c r="H8" s="2">
        <v>19.21</v>
      </c>
      <c r="I8" s="2">
        <v>19.43</v>
      </c>
      <c r="J8" s="2"/>
      <c r="K8" s="2">
        <f t="shared" si="0"/>
        <v>19.3975</v>
      </c>
      <c r="L8" s="2">
        <f t="shared" si="1"/>
        <v>0.22524589737802173</v>
      </c>
      <c r="M8" s="5"/>
    </row>
    <row r="9" spans="1:13" ht="12.75">
      <c r="A9" s="1" t="s">
        <v>7</v>
      </c>
      <c r="B9" s="2">
        <v>8.66</v>
      </c>
      <c r="C9" s="2">
        <v>8.83</v>
      </c>
      <c r="D9" s="2">
        <v>8.67</v>
      </c>
      <c r="E9" s="2">
        <v>8.61</v>
      </c>
      <c r="F9" s="2">
        <v>8.67</v>
      </c>
      <c r="G9" s="2">
        <v>8.31</v>
      </c>
      <c r="H9" s="2">
        <v>8.63</v>
      </c>
      <c r="I9" s="2">
        <v>8.25</v>
      </c>
      <c r="J9" s="2"/>
      <c r="K9" s="2">
        <f t="shared" si="0"/>
        <v>8.578750000000001</v>
      </c>
      <c r="L9" s="2">
        <f t="shared" si="1"/>
        <v>0.19650063613124266</v>
      </c>
      <c r="M9" s="5"/>
    </row>
    <row r="10" spans="1:13" s="8" customFormat="1" ht="12.75">
      <c r="A10" s="8" t="s">
        <v>8</v>
      </c>
      <c r="B10" s="7">
        <v>2.88</v>
      </c>
      <c r="C10" s="7">
        <v>2.67</v>
      </c>
      <c r="D10" s="7">
        <v>2.89</v>
      </c>
      <c r="E10" s="7">
        <v>2.65</v>
      </c>
      <c r="F10" s="7">
        <v>2.68</v>
      </c>
      <c r="G10" s="7">
        <v>2.99</v>
      </c>
      <c r="H10" s="7">
        <v>2.62</v>
      </c>
      <c r="I10" s="7">
        <v>3.05</v>
      </c>
      <c r="J10" s="7"/>
      <c r="K10" s="7">
        <f t="shared" si="0"/>
        <v>2.80375</v>
      </c>
      <c r="L10" s="7">
        <f t="shared" si="1"/>
        <v>0.16868715761093744</v>
      </c>
      <c r="M10" s="9"/>
    </row>
    <row r="11" spans="1:13" ht="12.75">
      <c r="A11" s="1" t="s">
        <v>9</v>
      </c>
      <c r="B11" s="2">
        <v>0.36</v>
      </c>
      <c r="C11" s="2">
        <v>0.33</v>
      </c>
      <c r="D11" s="2">
        <v>0.35</v>
      </c>
      <c r="E11" s="2">
        <v>0.34</v>
      </c>
      <c r="F11" s="2">
        <v>0.28</v>
      </c>
      <c r="G11" s="2">
        <v>0.27</v>
      </c>
      <c r="H11" s="2">
        <v>0.34</v>
      </c>
      <c r="I11" s="2">
        <v>0.39</v>
      </c>
      <c r="J11" s="2"/>
      <c r="K11" s="2">
        <f t="shared" si="0"/>
        <v>0.3325</v>
      </c>
      <c r="L11" s="2">
        <f t="shared" si="1"/>
        <v>0.03991061441342569</v>
      </c>
      <c r="M11" s="5"/>
    </row>
    <row r="12" spans="1:13" ht="12.75">
      <c r="A12" s="1" t="s">
        <v>10</v>
      </c>
      <c r="B12" s="2">
        <v>0.16</v>
      </c>
      <c r="C12" s="2">
        <v>0.37</v>
      </c>
      <c r="D12" s="2">
        <v>0.4</v>
      </c>
      <c r="E12" s="2">
        <v>0.17</v>
      </c>
      <c r="F12" s="2">
        <v>0.17</v>
      </c>
      <c r="G12" s="2">
        <v>0.25</v>
      </c>
      <c r="H12" s="2">
        <v>0.44</v>
      </c>
      <c r="I12" s="2">
        <v>0.21</v>
      </c>
      <c r="J12" s="2"/>
      <c r="K12" s="2">
        <f t="shared" si="0"/>
        <v>0.27125</v>
      </c>
      <c r="L12" s="2">
        <f t="shared" si="1"/>
        <v>0.11457218560490899</v>
      </c>
      <c r="M12" s="5"/>
    </row>
    <row r="13" spans="1:13" ht="12.75">
      <c r="A13" s="1" t="s">
        <v>30</v>
      </c>
      <c r="B13" s="2">
        <f>SUM(B3:B12)-B14</f>
        <v>95.69999999999999</v>
      </c>
      <c r="C13" s="2">
        <f>SUM(C3:C12)-C14</f>
        <v>94.30000000000001</v>
      </c>
      <c r="D13" s="2">
        <f>SUM(D3:D12)-D14</f>
        <v>95.17</v>
      </c>
      <c r="E13" s="2">
        <f>SUM(E3:E12)-E14</f>
        <v>94.81000000000002</v>
      </c>
      <c r="F13" s="2">
        <f>SUM(F3:F12)-F14</f>
        <v>93.82000000000002</v>
      </c>
      <c r="G13" s="2">
        <f>SUM(G3:G12)-G14</f>
        <v>93.64</v>
      </c>
      <c r="H13" s="2">
        <f>SUM(H3:H12)-H14</f>
        <v>94.1</v>
      </c>
      <c r="I13" s="2">
        <f>SUM(I3:I12)-I14</f>
        <v>94.96</v>
      </c>
      <c r="J13" s="2"/>
      <c r="K13" s="2">
        <f t="shared" si="0"/>
        <v>94.56250000000001</v>
      </c>
      <c r="L13" s="2">
        <f t="shared" si="1"/>
        <v>0.7138777406328594</v>
      </c>
      <c r="M13" s="5"/>
    </row>
    <row r="14" spans="1:13" ht="12.75">
      <c r="A14" s="1" t="s">
        <v>11</v>
      </c>
      <c r="B14" s="2">
        <v>0.07</v>
      </c>
      <c r="C14" s="2">
        <v>0.16</v>
      </c>
      <c r="D14" s="2">
        <v>0.17</v>
      </c>
      <c r="E14" s="2">
        <v>0.07</v>
      </c>
      <c r="F14" s="2">
        <v>0.07</v>
      </c>
      <c r="G14" s="2">
        <v>0.11</v>
      </c>
      <c r="H14" s="2">
        <v>0.19</v>
      </c>
      <c r="I14" s="2">
        <v>0.09</v>
      </c>
      <c r="J14" s="2"/>
      <c r="K14" s="2">
        <f t="shared" si="0"/>
        <v>0.11625</v>
      </c>
      <c r="L14" s="2">
        <f t="shared" si="1"/>
        <v>0.0498390265898981</v>
      </c>
      <c r="M14" s="5"/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5" t="s">
        <v>40</v>
      </c>
      <c r="S15" s="1" t="s">
        <v>38</v>
      </c>
    </row>
    <row r="16" spans="2:19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35</v>
      </c>
      <c r="P16" s="1" t="s">
        <v>44</v>
      </c>
      <c r="S16" s="1" t="s">
        <v>36</v>
      </c>
    </row>
    <row r="17" spans="1:22" ht="12.75">
      <c r="A17" s="1" t="s">
        <v>12</v>
      </c>
      <c r="B17" s="2">
        <v>8.053</v>
      </c>
      <c r="C17" s="2">
        <v>8.025</v>
      </c>
      <c r="D17" s="2">
        <v>7.995</v>
      </c>
      <c r="E17" s="2">
        <v>7.938</v>
      </c>
      <c r="F17" s="2">
        <v>8.012</v>
      </c>
      <c r="G17" s="2">
        <v>8.047</v>
      </c>
      <c r="H17" s="2">
        <v>8.029</v>
      </c>
      <c r="I17" s="2">
        <v>7.986</v>
      </c>
      <c r="J17" s="2"/>
      <c r="K17" s="2">
        <f t="shared" si="0"/>
        <v>8.010625000000001</v>
      </c>
      <c r="L17" s="2">
        <f t="shared" si="1"/>
        <v>0.03739724015752397</v>
      </c>
      <c r="M17" s="5">
        <v>8</v>
      </c>
      <c r="O17" s="1">
        <v>4</v>
      </c>
      <c r="P17" s="2">
        <f>M17*O17</f>
        <v>32</v>
      </c>
      <c r="S17" s="5">
        <v>8</v>
      </c>
      <c r="U17" s="1">
        <v>4</v>
      </c>
      <c r="V17" s="2">
        <f>S17*U17</f>
        <v>32</v>
      </c>
    </row>
    <row r="18" spans="2:2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5"/>
      <c r="P18" s="2"/>
      <c r="S18" s="5"/>
      <c r="V18" s="2"/>
    </row>
    <row r="19" spans="1:22" ht="12.75">
      <c r="A19" s="1" t="s">
        <v>15</v>
      </c>
      <c r="B19" s="2">
        <v>4.084</v>
      </c>
      <c r="C19" s="2">
        <v>4.123</v>
      </c>
      <c r="D19" s="2">
        <v>4.128</v>
      </c>
      <c r="E19" s="2">
        <v>4.159</v>
      </c>
      <c r="F19" s="2">
        <v>4.163</v>
      </c>
      <c r="G19" s="2">
        <v>4.075</v>
      </c>
      <c r="H19" s="2">
        <v>4.101</v>
      </c>
      <c r="I19" s="2">
        <v>4.103</v>
      </c>
      <c r="J19" s="2"/>
      <c r="K19" s="2">
        <f t="shared" si="0"/>
        <v>4.117</v>
      </c>
      <c r="L19" s="2">
        <f t="shared" si="1"/>
        <v>0.03238606402229688</v>
      </c>
      <c r="M19" s="5">
        <v>4.12</v>
      </c>
      <c r="O19" s="1">
        <v>2</v>
      </c>
      <c r="P19" s="2">
        <f aca="true" t="shared" si="2" ref="P19:P32">M19*O19</f>
        <v>8.24</v>
      </c>
      <c r="S19" s="5">
        <v>4.12</v>
      </c>
      <c r="U19" s="1">
        <v>2</v>
      </c>
      <c r="V19" s="2">
        <f>S19*U19</f>
        <v>8.24</v>
      </c>
    </row>
    <row r="20" spans="1:22" ht="12.75">
      <c r="A20" s="1" t="s">
        <v>14</v>
      </c>
      <c r="B20" s="2">
        <v>0.291</v>
      </c>
      <c r="C20" s="2">
        <v>0.33</v>
      </c>
      <c r="D20" s="2">
        <v>0.384</v>
      </c>
      <c r="E20" s="2">
        <v>0.511</v>
      </c>
      <c r="F20" s="2">
        <v>0.413</v>
      </c>
      <c r="G20" s="2">
        <v>0.367</v>
      </c>
      <c r="H20" s="2">
        <v>0.357</v>
      </c>
      <c r="I20" s="2">
        <v>0.469</v>
      </c>
      <c r="J20" s="2"/>
      <c r="K20" s="2">
        <f t="shared" si="0"/>
        <v>0.39025000000000004</v>
      </c>
      <c r="L20" s="2">
        <f t="shared" si="1"/>
        <v>0.07217587646060918</v>
      </c>
      <c r="M20" s="5">
        <v>0.38</v>
      </c>
      <c r="O20" s="1">
        <v>3</v>
      </c>
      <c r="P20" s="2">
        <f t="shared" si="2"/>
        <v>1.1400000000000001</v>
      </c>
      <c r="S20" s="5">
        <v>0.15</v>
      </c>
      <c r="U20" s="1">
        <v>3</v>
      </c>
      <c r="V20" s="2">
        <f>S20*U20</f>
        <v>0.44999999999999996</v>
      </c>
    </row>
    <row r="21" spans="1:22" ht="12.75">
      <c r="A21" s="8" t="s">
        <v>17</v>
      </c>
      <c r="B21" s="7">
        <v>0.228</v>
      </c>
      <c r="C21" s="7">
        <v>0.227</v>
      </c>
      <c r="D21" s="7">
        <v>0.208</v>
      </c>
      <c r="E21" s="7">
        <v>0.24</v>
      </c>
      <c r="F21" s="7">
        <v>0.194</v>
      </c>
      <c r="G21" s="7">
        <v>0.199</v>
      </c>
      <c r="H21" s="7">
        <v>0.217</v>
      </c>
      <c r="I21" s="7">
        <v>0.238</v>
      </c>
      <c r="J21" s="7"/>
      <c r="K21" s="7">
        <v>0.23</v>
      </c>
      <c r="L21" s="7">
        <f t="shared" si="1"/>
        <v>0.01730761599494729</v>
      </c>
      <c r="M21" s="9">
        <v>0.23</v>
      </c>
      <c r="N21" s="8"/>
      <c r="O21" s="8">
        <v>2</v>
      </c>
      <c r="P21" s="7">
        <f t="shared" si="2"/>
        <v>0.46</v>
      </c>
      <c r="Q21" s="8"/>
      <c r="R21" s="8"/>
      <c r="S21" s="9">
        <v>0.23</v>
      </c>
      <c r="T21" s="8"/>
      <c r="U21" s="8">
        <v>3</v>
      </c>
      <c r="V21" s="2">
        <f>S21*U21</f>
        <v>0.6900000000000001</v>
      </c>
    </row>
    <row r="22" spans="1:22" ht="12.75">
      <c r="A22" s="1" t="s">
        <v>16</v>
      </c>
      <c r="B22" s="2">
        <v>0.211</v>
      </c>
      <c r="C22" s="2">
        <v>0.186</v>
      </c>
      <c r="D22" s="2">
        <v>0.152</v>
      </c>
      <c r="E22" s="2">
        <v>0</v>
      </c>
      <c r="F22" s="2">
        <v>0.116</v>
      </c>
      <c r="G22" s="2">
        <v>0.226</v>
      </c>
      <c r="H22" s="2">
        <v>0.165</v>
      </c>
      <c r="I22" s="2">
        <v>0.063</v>
      </c>
      <c r="J22" s="2"/>
      <c r="K22" s="2">
        <f t="shared" si="0"/>
        <v>0.139875</v>
      </c>
      <c r="L22" s="2">
        <f t="shared" si="1"/>
        <v>0.07692935070569618</v>
      </c>
      <c r="M22" s="5">
        <v>0.16</v>
      </c>
      <c r="O22" s="1">
        <v>2</v>
      </c>
      <c r="P22" s="2">
        <f t="shared" si="2"/>
        <v>0.32</v>
      </c>
      <c r="S22" s="5">
        <v>0.39</v>
      </c>
      <c r="U22" s="1">
        <v>2</v>
      </c>
      <c r="V22" s="2">
        <f>S22*U22</f>
        <v>0.78</v>
      </c>
    </row>
    <row r="23" spans="1:22" ht="12.75">
      <c r="A23" s="1" t="s">
        <v>13</v>
      </c>
      <c r="B23" s="2">
        <v>0.124</v>
      </c>
      <c r="C23" s="2">
        <v>0.108</v>
      </c>
      <c r="D23" s="2">
        <v>0.125</v>
      </c>
      <c r="E23" s="2">
        <v>0.076</v>
      </c>
      <c r="F23" s="2">
        <v>0.096</v>
      </c>
      <c r="G23" s="2">
        <v>0.083</v>
      </c>
      <c r="H23" s="2">
        <v>0.115</v>
      </c>
      <c r="I23" s="2">
        <v>0.123</v>
      </c>
      <c r="J23" s="2"/>
      <c r="K23" s="2">
        <f t="shared" si="0"/>
        <v>0.10625</v>
      </c>
      <c r="L23" s="2">
        <f t="shared" si="1"/>
        <v>0.019226098333849747</v>
      </c>
      <c r="M23" s="5">
        <v>0.11</v>
      </c>
      <c r="O23" s="1">
        <v>3</v>
      </c>
      <c r="P23" s="2">
        <f t="shared" si="2"/>
        <v>0.33</v>
      </c>
      <c r="S23" s="5">
        <v>0.11</v>
      </c>
      <c r="U23" s="1">
        <v>3</v>
      </c>
      <c r="V23" s="2">
        <f>S23*U23</f>
        <v>0.33</v>
      </c>
    </row>
    <row r="24" spans="2:2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5"/>
      <c r="P24" s="2"/>
      <c r="S24" s="5"/>
      <c r="V24" s="2"/>
    </row>
    <row r="25" spans="1:22" ht="12.75">
      <c r="A25" s="1" t="s">
        <v>18</v>
      </c>
      <c r="B25" s="2">
        <v>5</v>
      </c>
      <c r="C25" s="2">
        <v>5</v>
      </c>
      <c r="D25" s="2">
        <v>5</v>
      </c>
      <c r="E25" s="2">
        <v>5</v>
      </c>
      <c r="F25" s="2">
        <v>5</v>
      </c>
      <c r="G25" s="2">
        <v>5</v>
      </c>
      <c r="H25" s="2">
        <v>5</v>
      </c>
      <c r="I25" s="2">
        <v>5</v>
      </c>
      <c r="J25" s="2"/>
      <c r="K25" s="2">
        <f t="shared" si="0"/>
        <v>5</v>
      </c>
      <c r="L25" s="2">
        <f t="shared" si="1"/>
        <v>0</v>
      </c>
      <c r="M25" s="5"/>
      <c r="P25" s="2"/>
      <c r="S25" s="5"/>
      <c r="V25" s="2"/>
    </row>
    <row r="26" spans="2:22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5"/>
      <c r="P26" s="2"/>
      <c r="S26" s="5"/>
      <c r="V26" s="2"/>
    </row>
    <row r="27" spans="1:22" ht="12.75">
      <c r="A27" s="1" t="s">
        <v>19</v>
      </c>
      <c r="B27" s="2">
        <v>1.253</v>
      </c>
      <c r="C27" s="2">
        <v>1.329</v>
      </c>
      <c r="D27" s="2">
        <v>1.316</v>
      </c>
      <c r="E27" s="2">
        <v>1.305</v>
      </c>
      <c r="F27" s="2">
        <v>1.318</v>
      </c>
      <c r="G27" s="2">
        <v>1.235</v>
      </c>
      <c r="H27" s="2">
        <v>1.295</v>
      </c>
      <c r="I27" s="2">
        <v>1.252</v>
      </c>
      <c r="J27" s="2"/>
      <c r="K27" s="2">
        <f>AVERAGE(B27:I27)</f>
        <v>1.2878749999999999</v>
      </c>
      <c r="L27" s="2">
        <f>STDEV(B27:I27)</f>
        <v>0.0359222871527703</v>
      </c>
      <c r="M27" s="5">
        <v>1.36</v>
      </c>
      <c r="O27" s="1">
        <v>2</v>
      </c>
      <c r="P27" s="2">
        <f t="shared" si="2"/>
        <v>2.72</v>
      </c>
      <c r="S27" s="5">
        <v>1.36</v>
      </c>
      <c r="U27" s="1">
        <v>2</v>
      </c>
      <c r="V27" s="2">
        <f aca="true" t="shared" si="3" ref="V27:V32">S27*U27</f>
        <v>2.72</v>
      </c>
    </row>
    <row r="28" spans="1:22" ht="12.75">
      <c r="A28" s="1" t="s">
        <v>20</v>
      </c>
      <c r="B28" s="2">
        <v>0.747</v>
      </c>
      <c r="C28" s="2">
        <v>0.671</v>
      </c>
      <c r="D28" s="2">
        <v>0.684</v>
      </c>
      <c r="E28" s="2">
        <v>0.695</v>
      </c>
      <c r="F28" s="2">
        <v>0.682</v>
      </c>
      <c r="G28" s="2">
        <v>0.765</v>
      </c>
      <c r="H28" s="2">
        <v>0.705</v>
      </c>
      <c r="I28" s="2">
        <v>0.748</v>
      </c>
      <c r="J28" s="2"/>
      <c r="K28" s="2">
        <f t="shared" si="0"/>
        <v>0.712125</v>
      </c>
      <c r="L28" s="2">
        <f t="shared" si="1"/>
        <v>0.035922287152765006</v>
      </c>
      <c r="M28" s="5">
        <v>0.64</v>
      </c>
      <c r="O28" s="1">
        <v>1</v>
      </c>
      <c r="P28" s="2">
        <f t="shared" si="2"/>
        <v>0.64</v>
      </c>
      <c r="S28" s="5">
        <v>0.64</v>
      </c>
      <c r="U28" s="1">
        <v>1</v>
      </c>
      <c r="V28" s="2">
        <f t="shared" si="3"/>
        <v>0.64</v>
      </c>
    </row>
    <row r="29" spans="1:22" ht="12.75">
      <c r="A29" s="1" t="s">
        <v>21</v>
      </c>
      <c r="B29" s="2">
        <v>2</v>
      </c>
      <c r="C29" s="2">
        <v>2</v>
      </c>
      <c r="D29" s="2">
        <v>2</v>
      </c>
      <c r="E29" s="2">
        <v>2</v>
      </c>
      <c r="F29" s="2">
        <v>2</v>
      </c>
      <c r="G29" s="2">
        <v>2</v>
      </c>
      <c r="H29" s="2">
        <v>2</v>
      </c>
      <c r="I29" s="2">
        <v>2</v>
      </c>
      <c r="J29" s="2"/>
      <c r="K29" s="2">
        <f t="shared" si="0"/>
        <v>2</v>
      </c>
      <c r="L29" s="2">
        <f t="shared" si="1"/>
        <v>0</v>
      </c>
      <c r="M29" s="5"/>
      <c r="P29" s="2"/>
      <c r="S29" s="5"/>
      <c r="V29" s="2">
        <f t="shared" si="3"/>
        <v>0</v>
      </c>
    </row>
    <row r="30" spans="2:2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P30" s="2"/>
      <c r="S30" s="5"/>
      <c r="V30" s="2">
        <f t="shared" si="3"/>
        <v>0</v>
      </c>
    </row>
    <row r="31" spans="1:22" ht="12.75">
      <c r="A31" s="1" t="s">
        <v>22</v>
      </c>
      <c r="B31" s="2">
        <v>0.038</v>
      </c>
      <c r="C31" s="2">
        <v>0.069</v>
      </c>
      <c r="D31" s="2">
        <v>0.11</v>
      </c>
      <c r="E31" s="2">
        <v>0.032</v>
      </c>
      <c r="F31" s="2">
        <v>0.062</v>
      </c>
      <c r="G31" s="2">
        <v>0.07</v>
      </c>
      <c r="H31" s="2">
        <v>0.022</v>
      </c>
      <c r="I31" s="2">
        <v>0.09</v>
      </c>
      <c r="J31" s="2"/>
      <c r="K31" s="2">
        <f t="shared" si="0"/>
        <v>0.06162500000000001</v>
      </c>
      <c r="L31" s="2">
        <f t="shared" si="1"/>
        <v>0.029942504428129756</v>
      </c>
      <c r="M31" s="5">
        <v>0.09</v>
      </c>
      <c r="O31" s="1">
        <v>1</v>
      </c>
      <c r="P31" s="2">
        <f t="shared" si="2"/>
        <v>0.09</v>
      </c>
      <c r="S31" s="5">
        <v>0.09</v>
      </c>
      <c r="U31" s="1">
        <v>1</v>
      </c>
      <c r="V31" s="2">
        <f t="shared" si="3"/>
        <v>0.09</v>
      </c>
    </row>
    <row r="32" spans="1:22" ht="12.75">
      <c r="A32" s="1" t="s">
        <v>23</v>
      </c>
      <c r="B32" s="2">
        <v>0.065</v>
      </c>
      <c r="C32" s="2">
        <v>0.06</v>
      </c>
      <c r="D32" s="2">
        <v>0.063</v>
      </c>
      <c r="E32" s="2">
        <v>0.061</v>
      </c>
      <c r="F32" s="2">
        <v>0.051</v>
      </c>
      <c r="G32" s="2">
        <v>0.05</v>
      </c>
      <c r="H32" s="2">
        <v>0.062</v>
      </c>
      <c r="I32" s="2">
        <v>0.07</v>
      </c>
      <c r="J32" s="2"/>
      <c r="K32" s="2">
        <f t="shared" si="0"/>
        <v>0.06025</v>
      </c>
      <c r="L32" s="2">
        <f t="shared" si="1"/>
        <v>0.006755949758757697</v>
      </c>
      <c r="M32" s="5">
        <v>0.06</v>
      </c>
      <c r="O32" s="1">
        <v>1</v>
      </c>
      <c r="P32" s="2">
        <f t="shared" si="2"/>
        <v>0.06</v>
      </c>
      <c r="S32" s="5">
        <v>0.06</v>
      </c>
      <c r="U32" s="1">
        <v>1</v>
      </c>
      <c r="V32" s="2">
        <f t="shared" si="3"/>
        <v>0.06</v>
      </c>
    </row>
    <row r="33" spans="1:13" ht="12.75">
      <c r="A33" s="1" t="s">
        <v>24</v>
      </c>
      <c r="B33" s="2">
        <v>0.103</v>
      </c>
      <c r="C33" s="2">
        <v>0.13</v>
      </c>
      <c r="D33" s="2">
        <v>0.174</v>
      </c>
      <c r="E33" s="2">
        <v>0.093</v>
      </c>
      <c r="F33" s="2">
        <v>0.113</v>
      </c>
      <c r="G33" s="2">
        <v>0.119</v>
      </c>
      <c r="H33" s="2">
        <v>0.085</v>
      </c>
      <c r="I33" s="2">
        <v>0.16</v>
      </c>
      <c r="J33" s="2"/>
      <c r="K33" s="2">
        <f t="shared" si="0"/>
        <v>0.122125</v>
      </c>
      <c r="L33" s="2">
        <f t="shared" si="1"/>
        <v>0.03133431482758616</v>
      </c>
      <c r="M33" s="5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</row>
    <row r="35" spans="1:22" ht="12.75">
      <c r="A35" s="1" t="s">
        <v>25</v>
      </c>
      <c r="B35" s="2">
        <v>15.156</v>
      </c>
      <c r="C35" s="2">
        <v>15.154</v>
      </c>
      <c r="D35" s="2">
        <v>15.174</v>
      </c>
      <c r="E35" s="2">
        <v>15.093</v>
      </c>
      <c r="F35" s="2">
        <v>15.126</v>
      </c>
      <c r="G35" s="2">
        <v>15.167</v>
      </c>
      <c r="H35" s="2">
        <v>15.114</v>
      </c>
      <c r="I35" s="2">
        <v>15.16</v>
      </c>
      <c r="J35" s="2"/>
      <c r="K35" s="2">
        <f t="shared" si="0"/>
        <v>15.143</v>
      </c>
      <c r="L35" s="2">
        <f t="shared" si="1"/>
        <v>0.02865060457998328</v>
      </c>
      <c r="M35" s="5"/>
      <c r="P35" s="6">
        <f>SUM(P17:P32)</f>
        <v>46.00000000000001</v>
      </c>
      <c r="V35" s="6">
        <f>SUM(V17:V32)</f>
        <v>46.00000000000001</v>
      </c>
    </row>
    <row r="36" spans="1:13" ht="12.75">
      <c r="A36" s="1" t="s">
        <v>26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/>
      <c r="K36" s="2">
        <f t="shared" si="0"/>
        <v>0</v>
      </c>
      <c r="L36" s="2">
        <f t="shared" si="1"/>
        <v>0</v>
      </c>
      <c r="M36" s="5"/>
    </row>
    <row r="37" spans="1:18" ht="12.75">
      <c r="A37" s="1" t="s">
        <v>27</v>
      </c>
      <c r="B37" s="2">
        <v>0.071</v>
      </c>
      <c r="C37" s="2">
        <v>0.167</v>
      </c>
      <c r="D37" s="2">
        <v>0.179</v>
      </c>
      <c r="E37" s="2">
        <v>0.076</v>
      </c>
      <c r="F37" s="2">
        <v>0.077</v>
      </c>
      <c r="G37" s="2">
        <v>0.114</v>
      </c>
      <c r="H37" s="2">
        <v>0.199</v>
      </c>
      <c r="I37" s="2">
        <v>0.094</v>
      </c>
      <c r="J37" s="2"/>
      <c r="K37" s="2">
        <f t="shared" si="0"/>
        <v>0.122125</v>
      </c>
      <c r="L37" s="2">
        <f t="shared" si="1"/>
        <v>0.05181405628370964</v>
      </c>
      <c r="M37" s="5">
        <v>0.1</v>
      </c>
      <c r="P37" s="8"/>
      <c r="Q37" s="8"/>
      <c r="R37" s="8"/>
    </row>
    <row r="38" spans="1:13" ht="12.75">
      <c r="A38" s="1" t="s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</row>
    <row r="39" spans="1:13" ht="12.75">
      <c r="A39" s="1" t="s">
        <v>29</v>
      </c>
      <c r="B39" s="2">
        <v>23</v>
      </c>
      <c r="C39" s="2">
        <v>23</v>
      </c>
      <c r="D39" s="2">
        <v>23</v>
      </c>
      <c r="E39" s="2">
        <v>22.976</v>
      </c>
      <c r="F39" s="2">
        <v>23</v>
      </c>
      <c r="G39" s="2">
        <v>23</v>
      </c>
      <c r="H39" s="2">
        <v>23</v>
      </c>
      <c r="I39" s="2">
        <v>23</v>
      </c>
      <c r="J39" s="2"/>
      <c r="K39" s="2">
        <f t="shared" si="0"/>
        <v>22.997</v>
      </c>
      <c r="L39" s="2">
        <f t="shared" si="1"/>
        <v>0.008485281378839072</v>
      </c>
      <c r="M39" s="5"/>
    </row>
    <row r="40" spans="2:29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5"/>
      <c r="N40" s="2"/>
      <c r="O40" s="2"/>
      <c r="P40" s="2"/>
      <c r="Q40" s="2"/>
      <c r="R40" s="2"/>
      <c r="S40" s="2"/>
      <c r="T40" s="2"/>
      <c r="U40" s="2"/>
      <c r="V40" s="2"/>
      <c r="X40" s="2"/>
      <c r="Y40" s="2"/>
      <c r="Z40" s="2"/>
      <c r="AA40" s="2"/>
      <c r="AB40" s="2"/>
      <c r="AC40" s="2"/>
    </row>
    <row r="41" spans="2:29" ht="23.25">
      <c r="B41" s="2"/>
      <c r="C41" s="2"/>
      <c r="D41" s="3" t="s">
        <v>31</v>
      </c>
      <c r="E41" s="2"/>
      <c r="F41" s="2"/>
      <c r="G41" s="2"/>
      <c r="H41" s="2"/>
      <c r="I41" s="2"/>
      <c r="J41" s="2"/>
      <c r="K41" s="2"/>
      <c r="L41" s="2"/>
      <c r="M41" s="5"/>
      <c r="N41" s="2"/>
      <c r="O41" s="2"/>
      <c r="P41" s="2"/>
      <c r="Q41" s="2"/>
      <c r="R41" s="2"/>
      <c r="S41" s="2"/>
      <c r="T41" s="2"/>
      <c r="U41" s="2"/>
      <c r="V41" s="2"/>
      <c r="X41" s="2"/>
      <c r="Y41" s="2"/>
      <c r="Z41" s="2"/>
      <c r="AA41" s="2"/>
      <c r="AB41" s="2"/>
      <c r="AC41" s="2"/>
    </row>
    <row r="42" spans="2:29" ht="23.25">
      <c r="B42" s="2" t="s">
        <v>34</v>
      </c>
      <c r="C42" s="2"/>
      <c r="D42" s="12" t="s">
        <v>47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V42" s="2" t="s">
        <v>37</v>
      </c>
      <c r="W42" s="2"/>
      <c r="X42" s="2" t="s">
        <v>39</v>
      </c>
      <c r="Y42" s="2"/>
      <c r="Z42" s="2"/>
      <c r="AA42" s="2"/>
      <c r="AB42" s="2"/>
      <c r="AC42" s="2"/>
    </row>
    <row r="43" spans="11:12" ht="12.75">
      <c r="K43" s="2"/>
      <c r="L43" s="2"/>
    </row>
    <row r="44" spans="1:12" ht="23.25">
      <c r="A44" s="1" t="s">
        <v>38</v>
      </c>
      <c r="B44" s="1" t="s">
        <v>33</v>
      </c>
      <c r="D44" s="3" t="s">
        <v>48</v>
      </c>
      <c r="K44" s="2"/>
      <c r="L44" s="2"/>
    </row>
    <row r="45" spans="4:12" ht="18.75">
      <c r="D45" s="3"/>
      <c r="K45" s="2"/>
      <c r="L45" s="2"/>
    </row>
    <row r="46" spans="1:12" ht="18.75">
      <c r="A46" s="1" t="s">
        <v>45</v>
      </c>
      <c r="D46" s="3"/>
      <c r="K46" s="2"/>
      <c r="L46" s="2"/>
    </row>
    <row r="47" spans="1:13" ht="12.75">
      <c r="A47" s="1" t="s">
        <v>0</v>
      </c>
      <c r="B47" s="1">
        <v>97</v>
      </c>
      <c r="C47" s="1">
        <v>105</v>
      </c>
      <c r="G47" s="2"/>
      <c r="H47" s="2"/>
      <c r="I47" s="4"/>
      <c r="J47" s="4"/>
      <c r="M47" s="1"/>
    </row>
    <row r="48" spans="1:13" ht="12.75">
      <c r="A48" s="1" t="s">
        <v>1</v>
      </c>
      <c r="B48" s="2">
        <v>58.07</v>
      </c>
      <c r="C48" s="2">
        <v>56.95</v>
      </c>
      <c r="G48" s="2">
        <f aca="true" t="shared" si="4" ref="G48:G59">AVERAGE(B48:E48)</f>
        <v>57.510000000000005</v>
      </c>
      <c r="H48" s="2">
        <f aca="true" t="shared" si="5" ref="H48:H59">STDEV(B48:E48)</f>
        <v>0.7919595949282975</v>
      </c>
      <c r="I48" s="4"/>
      <c r="J48" s="4"/>
      <c r="M48" s="1"/>
    </row>
    <row r="49" spans="1:13" ht="12.75">
      <c r="A49" s="1" t="s">
        <v>2</v>
      </c>
      <c r="B49" s="2">
        <v>0.08</v>
      </c>
      <c r="C49" s="2">
        <v>0.05</v>
      </c>
      <c r="G49" s="2">
        <f t="shared" si="4"/>
        <v>0.065</v>
      </c>
      <c r="H49" s="2">
        <f t="shared" si="5"/>
        <v>0.021213203435596444</v>
      </c>
      <c r="I49" s="4"/>
      <c r="J49" s="4"/>
      <c r="M49" s="1"/>
    </row>
    <row r="50" spans="1:13" ht="12.75">
      <c r="A50" s="1" t="s">
        <v>3</v>
      </c>
      <c r="B50" s="2">
        <v>0.41</v>
      </c>
      <c r="C50" s="2">
        <v>0.47</v>
      </c>
      <c r="G50" s="2">
        <f t="shared" si="4"/>
        <v>0.43999999999999995</v>
      </c>
      <c r="H50" s="2">
        <f t="shared" si="5"/>
        <v>0.04242640687119313</v>
      </c>
      <c r="I50" s="4"/>
      <c r="J50" s="4"/>
      <c r="M50" s="1"/>
    </row>
    <row r="51" spans="1:13" ht="12.75">
      <c r="A51" s="1" t="s">
        <v>4</v>
      </c>
      <c r="B51" s="2">
        <v>11.84</v>
      </c>
      <c r="C51" s="2">
        <v>9.04</v>
      </c>
      <c r="G51" s="2">
        <f t="shared" si="4"/>
        <v>10.44</v>
      </c>
      <c r="H51" s="2">
        <f t="shared" si="5"/>
        <v>1.9798989873223372</v>
      </c>
      <c r="I51" s="4"/>
      <c r="J51" s="4"/>
      <c r="M51" s="1"/>
    </row>
    <row r="52" spans="1:13" ht="12.75">
      <c r="A52" s="1" t="s">
        <v>5</v>
      </c>
      <c r="B52" s="2">
        <v>1.8</v>
      </c>
      <c r="C52" s="2">
        <v>1.39</v>
      </c>
      <c r="G52" s="2">
        <f t="shared" si="4"/>
        <v>1.595</v>
      </c>
      <c r="H52" s="2">
        <f t="shared" si="5"/>
        <v>0.2899137802864852</v>
      </c>
      <c r="I52" s="4"/>
      <c r="J52" s="4"/>
      <c r="M52" s="1"/>
    </row>
    <row r="53" spans="1:13" ht="12.75">
      <c r="A53" s="1" t="s">
        <v>6</v>
      </c>
      <c r="B53" s="2">
        <v>15.35</v>
      </c>
      <c r="C53" s="2">
        <v>17.18</v>
      </c>
      <c r="G53" s="2">
        <f t="shared" si="4"/>
        <v>16.265</v>
      </c>
      <c r="H53" s="2">
        <f t="shared" si="5"/>
        <v>1.2940054095713738</v>
      </c>
      <c r="I53" s="4"/>
      <c r="J53" s="4"/>
      <c r="M53" s="1"/>
    </row>
    <row r="54" spans="1:13" ht="12.75">
      <c r="A54" s="1" t="s">
        <v>7</v>
      </c>
      <c r="B54" s="2">
        <v>2.1</v>
      </c>
      <c r="C54" s="2">
        <v>4.82</v>
      </c>
      <c r="G54" s="2">
        <f t="shared" si="4"/>
        <v>3.46</v>
      </c>
      <c r="H54" s="2">
        <f t="shared" si="5"/>
        <v>1.9233304448274096</v>
      </c>
      <c r="I54" s="4"/>
      <c r="J54" s="4"/>
      <c r="M54" s="1"/>
    </row>
    <row r="55" spans="1:13" ht="12.75">
      <c r="A55" s="8" t="s">
        <v>8</v>
      </c>
      <c r="B55" s="7">
        <v>5.83</v>
      </c>
      <c r="C55" s="7">
        <v>4.72</v>
      </c>
      <c r="G55" s="2">
        <f t="shared" si="4"/>
        <v>5.275</v>
      </c>
      <c r="H55" s="2">
        <f t="shared" si="5"/>
        <v>0.784888527117064</v>
      </c>
      <c r="I55" s="4"/>
      <c r="J55" s="4"/>
      <c r="M55" s="1"/>
    </row>
    <row r="56" spans="1:13" ht="12.75">
      <c r="A56" s="1" t="s">
        <v>9</v>
      </c>
      <c r="B56" s="2">
        <v>0.14</v>
      </c>
      <c r="C56" s="2">
        <v>0.23</v>
      </c>
      <c r="G56" s="2">
        <f t="shared" si="4"/>
        <v>0.185</v>
      </c>
      <c r="H56" s="2">
        <f t="shared" si="5"/>
        <v>0.06363961030678937</v>
      </c>
      <c r="I56" s="4"/>
      <c r="J56" s="4"/>
      <c r="M56" s="1"/>
    </row>
    <row r="57" spans="1:13" ht="12.75">
      <c r="A57" s="1" t="s">
        <v>10</v>
      </c>
      <c r="B57" s="2">
        <v>0.17</v>
      </c>
      <c r="C57" s="2">
        <v>0.58</v>
      </c>
      <c r="G57" s="2">
        <f t="shared" si="4"/>
        <v>0.375</v>
      </c>
      <c r="H57" s="2">
        <f t="shared" si="5"/>
        <v>0.2899137802864844</v>
      </c>
      <c r="I57" s="4"/>
      <c r="J57" s="4"/>
      <c r="M57" s="1"/>
    </row>
    <row r="58" spans="1:13" ht="12.75">
      <c r="A58" s="1" t="s">
        <v>30</v>
      </c>
      <c r="B58" s="2">
        <f>SUM(B48:B57)-B59</f>
        <v>95.71999999999998</v>
      </c>
      <c r="C58" s="2">
        <f>SUM(C48:C57)-C59</f>
        <v>95.18999999999998</v>
      </c>
      <c r="G58" s="2">
        <f t="shared" si="4"/>
        <v>95.45499999999998</v>
      </c>
      <c r="H58" s="2">
        <f t="shared" si="5"/>
        <v>0.37476659402748785</v>
      </c>
      <c r="I58" s="4"/>
      <c r="J58" s="4"/>
      <c r="M58" s="1"/>
    </row>
    <row r="59" spans="1:13" ht="12.75">
      <c r="A59" s="1" t="s">
        <v>11</v>
      </c>
      <c r="B59" s="2">
        <v>0.07</v>
      </c>
      <c r="C59" s="2">
        <v>0.24</v>
      </c>
      <c r="G59" s="2">
        <f t="shared" si="4"/>
        <v>0.155</v>
      </c>
      <c r="H59" s="2">
        <f t="shared" si="5"/>
        <v>0.12020815280171307</v>
      </c>
      <c r="I59" s="4"/>
      <c r="J59" s="4"/>
      <c r="M59" s="1"/>
    </row>
    <row r="60" spans="2:13" ht="12.75">
      <c r="B60" s="2"/>
      <c r="C60" s="2"/>
      <c r="G60" s="2"/>
      <c r="H60" s="2"/>
      <c r="I60" s="4"/>
      <c r="J60" s="4"/>
      <c r="M60" s="1"/>
    </row>
    <row r="61" spans="2:19" ht="12.75">
      <c r="B61" s="2"/>
      <c r="C61" s="2"/>
      <c r="G61" s="2"/>
      <c r="H61" s="2"/>
      <c r="I61" s="4"/>
      <c r="J61" s="1" t="s">
        <v>35</v>
      </c>
      <c r="M61" s="1"/>
      <c r="S61" s="1" t="s">
        <v>36</v>
      </c>
    </row>
    <row r="62" spans="1:21" ht="12.75">
      <c r="A62" s="1" t="s">
        <v>12</v>
      </c>
      <c r="B62" s="2">
        <v>8.124</v>
      </c>
      <c r="C62" s="2">
        <v>8.057</v>
      </c>
      <c r="G62" s="2">
        <f>AVERAGE(B62:E62)</f>
        <v>8.0905</v>
      </c>
      <c r="H62" s="2">
        <f>STDEV(B62:E62)</f>
        <v>0.04737615433938367</v>
      </c>
      <c r="I62" s="5">
        <v>8</v>
      </c>
      <c r="J62" s="5">
        <v>8</v>
      </c>
      <c r="K62" s="1">
        <v>4</v>
      </c>
      <c r="L62" s="2">
        <f>J62*K62</f>
        <v>32</v>
      </c>
      <c r="M62" s="1"/>
      <c r="S62" s="5">
        <v>8</v>
      </c>
      <c r="T62" s="1">
        <v>4</v>
      </c>
      <c r="U62" s="2">
        <f>S62*T62</f>
        <v>32</v>
      </c>
    </row>
    <row r="63" spans="2:21" ht="12.75">
      <c r="B63" s="2"/>
      <c r="C63" s="2"/>
      <c r="G63" s="2"/>
      <c r="H63" s="2"/>
      <c r="I63" s="5"/>
      <c r="J63" s="5"/>
      <c r="L63" s="2"/>
      <c r="M63" s="1"/>
      <c r="S63" s="5"/>
      <c r="U63" s="2"/>
    </row>
    <row r="64" spans="1:21" ht="12.75">
      <c r="A64" s="1" t="s">
        <v>15</v>
      </c>
      <c r="B64" s="2">
        <v>3.201</v>
      </c>
      <c r="C64" s="2">
        <v>3.623</v>
      </c>
      <c r="G64" s="2">
        <f>AVERAGE(B64:E64)</f>
        <v>3.412</v>
      </c>
      <c r="H64" s="2">
        <f>STDEV(B64:E64)</f>
        <v>0.2983990616607336</v>
      </c>
      <c r="I64" s="5">
        <f>G64*5/4.9</f>
        <v>3.481632653061224</v>
      </c>
      <c r="J64" s="5">
        <v>3.2</v>
      </c>
      <c r="K64" s="1">
        <v>2</v>
      </c>
      <c r="L64" s="2">
        <f aca="true" t="shared" si="6" ref="L64:L75">J64*K64</f>
        <v>6.4</v>
      </c>
      <c r="M64" s="1"/>
      <c r="S64" s="5">
        <v>3.2</v>
      </c>
      <c r="T64" s="1">
        <v>2</v>
      </c>
      <c r="U64" s="2">
        <f>S64*T64</f>
        <v>6.4</v>
      </c>
    </row>
    <row r="65" spans="1:21" ht="12.75">
      <c r="A65" s="1" t="s">
        <v>14</v>
      </c>
      <c r="B65" s="2">
        <v>1.385</v>
      </c>
      <c r="C65" s="2">
        <v>1</v>
      </c>
      <c r="G65" s="2">
        <f>AVERAGE(B65:E65)</f>
        <v>1.1925</v>
      </c>
      <c r="H65" s="2">
        <f>STDEV(B65:E65)</f>
        <v>0.27223611075682164</v>
      </c>
      <c r="I65" s="5">
        <f>G65*5/4.91</f>
        <v>1.2143584521384927</v>
      </c>
      <c r="J65" s="5">
        <f>5-J64-J66-J67-J68</f>
        <v>1.5599999999999998</v>
      </c>
      <c r="K65" s="1">
        <v>3</v>
      </c>
      <c r="L65" s="2">
        <f t="shared" si="6"/>
        <v>4.68</v>
      </c>
      <c r="M65" s="1"/>
      <c r="S65" s="5">
        <f>1.58-S67</f>
        <v>1.3900000000000001</v>
      </c>
      <c r="T65" s="1">
        <v>3</v>
      </c>
      <c r="U65" s="2">
        <f>S65*T65</f>
        <v>4.17</v>
      </c>
    </row>
    <row r="66" spans="1:21" s="8" customFormat="1" ht="12.75">
      <c r="A66" s="8" t="s">
        <v>17</v>
      </c>
      <c r="B66" s="7">
        <v>0.213</v>
      </c>
      <c r="C66" s="7">
        <v>0.167</v>
      </c>
      <c r="G66" s="7">
        <f>AVERAGE(B66:E66)</f>
        <v>0.19</v>
      </c>
      <c r="H66" s="7">
        <f>STDEV(B66:E66)</f>
        <v>0.03252691193458124</v>
      </c>
      <c r="I66" s="9">
        <f>G66*5/4.91</f>
        <v>0.1934826883910387</v>
      </c>
      <c r="J66" s="9">
        <v>0.17</v>
      </c>
      <c r="K66" s="8">
        <v>2</v>
      </c>
      <c r="L66" s="7">
        <f t="shared" si="6"/>
        <v>0.34</v>
      </c>
      <c r="S66" s="9">
        <v>0.17</v>
      </c>
      <c r="T66" s="8">
        <v>3</v>
      </c>
      <c r="U66" s="7">
        <f>S66*T66</f>
        <v>0.51</v>
      </c>
    </row>
    <row r="67" spans="1:21" ht="12.75">
      <c r="A67" s="1" t="s">
        <v>16</v>
      </c>
      <c r="B67" s="2">
        <v>0</v>
      </c>
      <c r="C67" s="2">
        <v>0.07</v>
      </c>
      <c r="G67" s="2">
        <f>AVERAGE(B67:E67)</f>
        <v>0.035</v>
      </c>
      <c r="H67" s="2">
        <f>STDEV(B67:E67)</f>
        <v>0.04949747468305833</v>
      </c>
      <c r="I67" s="5">
        <f>G67*5/4.91</f>
        <v>0.03564154786150713</v>
      </c>
      <c r="J67" s="5">
        <v>0.02</v>
      </c>
      <c r="K67" s="1">
        <v>2</v>
      </c>
      <c r="L67" s="2">
        <f t="shared" si="6"/>
        <v>0.04</v>
      </c>
      <c r="M67" s="1"/>
      <c r="S67" s="5">
        <v>0.19</v>
      </c>
      <c r="T67" s="1">
        <v>2</v>
      </c>
      <c r="U67" s="2">
        <f>S67*T67</f>
        <v>0.38</v>
      </c>
    </row>
    <row r="68" spans="1:21" ht="12.75">
      <c r="A68" s="1" t="s">
        <v>13</v>
      </c>
      <c r="B68" s="2">
        <v>0.068</v>
      </c>
      <c r="C68" s="2">
        <v>0.078</v>
      </c>
      <c r="G68" s="2">
        <f>AVERAGE(B68:E68)</f>
        <v>0.07300000000000001</v>
      </c>
      <c r="H68" s="2">
        <f>STDEV(B68:E68)</f>
        <v>0.007071067811865331</v>
      </c>
      <c r="I68" s="5">
        <f>G68*5/4.91</f>
        <v>0.07433808553971487</v>
      </c>
      <c r="J68" s="5">
        <v>0.05</v>
      </c>
      <c r="K68" s="1">
        <v>3</v>
      </c>
      <c r="L68" s="2">
        <f t="shared" si="6"/>
        <v>0.15000000000000002</v>
      </c>
      <c r="M68" s="1"/>
      <c r="S68" s="5">
        <v>0.05</v>
      </c>
      <c r="T68" s="1">
        <v>3</v>
      </c>
      <c r="U68" s="2">
        <f>S68*T68</f>
        <v>0.15000000000000002</v>
      </c>
    </row>
    <row r="69" spans="2:21" ht="12.75">
      <c r="B69" s="2"/>
      <c r="C69" s="2"/>
      <c r="G69" s="2"/>
      <c r="H69" s="2"/>
      <c r="I69" s="5"/>
      <c r="J69" s="5"/>
      <c r="L69" s="2"/>
      <c r="M69" s="1"/>
      <c r="S69" s="5"/>
      <c r="U69" s="2"/>
    </row>
    <row r="70" spans="1:21" ht="12.75">
      <c r="A70" s="1" t="s">
        <v>18</v>
      </c>
      <c r="B70" s="2">
        <f>SUM(B64:B68)</f>
        <v>4.867</v>
      </c>
      <c r="C70" s="2">
        <f>SUM(C64:C68)</f>
        <v>4.938000000000001</v>
      </c>
      <c r="G70" s="2">
        <f>AVERAGE(B70:E70)</f>
        <v>4.9025</v>
      </c>
      <c r="H70" s="2">
        <f>STDEV(B70:E70)</f>
        <v>0.05020458146427288</v>
      </c>
      <c r="I70" s="5"/>
      <c r="J70" s="5"/>
      <c r="L70" s="2"/>
      <c r="M70" s="1"/>
      <c r="S70" s="5"/>
      <c r="U70" s="2"/>
    </row>
    <row r="71" spans="2:21" ht="12.75">
      <c r="B71" s="2"/>
      <c r="C71" s="2"/>
      <c r="G71" s="2"/>
      <c r="H71" s="2"/>
      <c r="I71" s="5"/>
      <c r="J71" s="5"/>
      <c r="L71" s="2"/>
      <c r="M71" s="1"/>
      <c r="S71" s="5"/>
      <c r="U71" s="2"/>
    </row>
    <row r="72" spans="1:21" ht="12.75">
      <c r="A72" s="1" t="s">
        <v>20</v>
      </c>
      <c r="B72" s="2">
        <v>1.582</v>
      </c>
      <c r="C72" s="2">
        <v>1.295</v>
      </c>
      <c r="G72" s="2">
        <f>AVERAGE(B72:E72)</f>
        <v>1.4385</v>
      </c>
      <c r="H72" s="2">
        <f>STDEV(B72:E72)</f>
        <v>0.20293964620054122</v>
      </c>
      <c r="I72" s="5">
        <f>G72*2/1.94</f>
        <v>1.4829896907216493</v>
      </c>
      <c r="J72" s="5">
        <v>1.64</v>
      </c>
      <c r="K72" s="1">
        <v>1</v>
      </c>
      <c r="L72" s="2">
        <f t="shared" si="6"/>
        <v>1.64</v>
      </c>
      <c r="M72" s="1"/>
      <c r="S72" s="5">
        <v>1.64</v>
      </c>
      <c r="T72" s="1">
        <v>1</v>
      </c>
      <c r="U72" s="2">
        <f>S72*T72</f>
        <v>1.64</v>
      </c>
    </row>
    <row r="73" spans="1:21" ht="12.75">
      <c r="A73" s="1" t="s">
        <v>19</v>
      </c>
      <c r="B73" s="2">
        <v>0.191</v>
      </c>
      <c r="C73" s="2">
        <v>0.674</v>
      </c>
      <c r="G73" s="2">
        <f>AVERAGE(B73:E73)</f>
        <v>0.4325</v>
      </c>
      <c r="H73" s="2">
        <f>STDEV(B73:E73)</f>
        <v>0.3415325753131025</v>
      </c>
      <c r="I73" s="5">
        <f>G73*2/1.94</f>
        <v>0.44587628865979384</v>
      </c>
      <c r="J73" s="5">
        <v>0.36</v>
      </c>
      <c r="K73" s="1">
        <v>2</v>
      </c>
      <c r="L73" s="2">
        <f t="shared" si="6"/>
        <v>0.72</v>
      </c>
      <c r="M73" s="1"/>
      <c r="S73" s="5">
        <v>0.36</v>
      </c>
      <c r="T73" s="1">
        <v>2</v>
      </c>
      <c r="U73" s="2">
        <f>S73*T73</f>
        <v>0.72</v>
      </c>
    </row>
    <row r="74" spans="2:21" ht="12.75">
      <c r="B74" s="2"/>
      <c r="C74" s="2"/>
      <c r="G74" s="2"/>
      <c r="H74" s="2"/>
      <c r="I74" s="5"/>
      <c r="J74" s="5"/>
      <c r="L74" s="2"/>
      <c r="M74" s="1"/>
      <c r="S74" s="5"/>
      <c r="U74" s="2"/>
    </row>
    <row r="75" spans="1:21" ht="12.75">
      <c r="A75" s="1" t="s">
        <v>23</v>
      </c>
      <c r="B75" s="2"/>
      <c r="C75" s="2"/>
      <c r="G75" s="2"/>
      <c r="H75" s="2"/>
      <c r="I75" s="5"/>
      <c r="J75" s="5">
        <v>0.03</v>
      </c>
      <c r="K75" s="1">
        <v>1</v>
      </c>
      <c r="L75" s="2">
        <f t="shared" si="6"/>
        <v>0.03</v>
      </c>
      <c r="M75" s="1"/>
      <c r="S75" s="5">
        <v>0.03</v>
      </c>
      <c r="T75" s="1">
        <v>1</v>
      </c>
      <c r="U75" s="2">
        <f>S75*T75</f>
        <v>0.03</v>
      </c>
    </row>
    <row r="76" spans="2:21" ht="12.75">
      <c r="B76" s="2"/>
      <c r="C76" s="2"/>
      <c r="D76" s="2"/>
      <c r="E76" s="2"/>
      <c r="F76" s="2"/>
      <c r="G76" s="2"/>
      <c r="K76" s="2"/>
      <c r="L76" s="2"/>
      <c r="M76" s="5"/>
      <c r="N76" s="4"/>
      <c r="P76" s="2"/>
      <c r="T76" s="2"/>
      <c r="U76" s="2"/>
    </row>
    <row r="77" spans="2:21" ht="12.75">
      <c r="B77" s="2"/>
      <c r="C77" s="2"/>
      <c r="D77" s="2"/>
      <c r="E77" s="2"/>
      <c r="F77" s="2"/>
      <c r="G77" s="2"/>
      <c r="K77" s="2"/>
      <c r="L77" s="6">
        <f>SUM(L62:L75)</f>
        <v>46</v>
      </c>
      <c r="M77" s="5"/>
      <c r="N77" s="4"/>
      <c r="P77" s="7"/>
      <c r="T77" s="2"/>
      <c r="U77" s="6">
        <f>SUM(U62:U75)</f>
        <v>46</v>
      </c>
    </row>
    <row r="78" spans="2:14" ht="12.75">
      <c r="B78" s="2"/>
      <c r="C78" s="2"/>
      <c r="D78" s="2"/>
      <c r="E78" s="2"/>
      <c r="F78" s="2"/>
      <c r="G78" s="2"/>
      <c r="K78" s="2"/>
      <c r="L78" s="2"/>
      <c r="M78" s="5"/>
      <c r="N78" s="4"/>
    </row>
    <row r="79" spans="2:19" ht="23.25">
      <c r="B79" s="2"/>
      <c r="C79" s="2"/>
      <c r="D79" s="3" t="s">
        <v>32</v>
      </c>
      <c r="E79" s="2"/>
      <c r="F79" s="2"/>
      <c r="G79" s="2"/>
      <c r="K79" s="2"/>
      <c r="L79" s="2"/>
      <c r="M79" s="5"/>
      <c r="N79" s="4"/>
      <c r="S79" s="1" t="s">
        <v>45</v>
      </c>
    </row>
    <row r="80" spans="2:14" ht="12.75">
      <c r="B80" s="2"/>
      <c r="C80" s="2"/>
      <c r="D80" s="2"/>
      <c r="E80" s="2"/>
      <c r="F80" s="2"/>
      <c r="G80" s="2"/>
      <c r="K80" s="2"/>
      <c r="L80" s="2"/>
      <c r="M80" s="5"/>
      <c r="N80" s="4"/>
    </row>
    <row r="81" spans="2:14" ht="23.25">
      <c r="B81" s="2"/>
      <c r="C81" s="2"/>
      <c r="D81" s="3" t="s">
        <v>32</v>
      </c>
      <c r="E81" s="2"/>
      <c r="F81" s="2"/>
      <c r="G81" s="2"/>
      <c r="K81" s="2"/>
      <c r="L81" s="2"/>
      <c r="M81" s="5"/>
      <c r="N81" s="4"/>
    </row>
    <row r="82" spans="2:14" ht="12.75">
      <c r="B82" s="2"/>
      <c r="C82" s="2"/>
      <c r="D82" s="2"/>
      <c r="E82" s="2"/>
      <c r="F82" s="2"/>
      <c r="G82" s="2"/>
      <c r="K82" s="2"/>
      <c r="L82" s="2"/>
      <c r="M82" s="5"/>
      <c r="N82" s="4"/>
    </row>
    <row r="83" spans="2:14" ht="12.75">
      <c r="B83" s="2"/>
      <c r="C83" s="2"/>
      <c r="D83" s="2"/>
      <c r="E83" s="2"/>
      <c r="F83" s="2"/>
      <c r="G83" s="2"/>
      <c r="K83" s="2"/>
      <c r="L83" s="2"/>
      <c r="M83" s="5"/>
      <c r="N83" s="4"/>
    </row>
    <row r="84" spans="2:14" ht="12.75">
      <c r="B84" s="2"/>
      <c r="C84" s="2"/>
      <c r="D84" s="2"/>
      <c r="E84" s="2"/>
      <c r="F84" s="2"/>
      <c r="G84" s="2"/>
      <c r="K84" s="2"/>
      <c r="L84" s="2"/>
      <c r="M84" s="5"/>
      <c r="N84" s="4"/>
    </row>
    <row r="85" spans="2:14" ht="12.75">
      <c r="B85" s="2"/>
      <c r="C85" s="2"/>
      <c r="D85" s="2"/>
      <c r="E85" s="2"/>
      <c r="F85" s="2"/>
      <c r="G85" s="2"/>
      <c r="K85" s="2"/>
      <c r="L85" s="2"/>
      <c r="M85" s="5"/>
      <c r="N85" s="4"/>
    </row>
    <row r="86" spans="2:14" ht="12.75">
      <c r="B86" s="2"/>
      <c r="C86" s="2"/>
      <c r="D86" s="2"/>
      <c r="E86" s="2"/>
      <c r="F86" s="2"/>
      <c r="G86" s="2"/>
      <c r="K86" s="2"/>
      <c r="L86" s="2"/>
      <c r="M86" s="5"/>
      <c r="N86" s="4"/>
    </row>
    <row r="87" spans="2:14" ht="12.75">
      <c r="B87" s="2"/>
      <c r="C87" s="2"/>
      <c r="D87" s="2"/>
      <c r="E87" s="2"/>
      <c r="F87" s="2"/>
      <c r="G87" s="2"/>
      <c r="K87" s="2"/>
      <c r="L87" s="2"/>
      <c r="M87" s="5"/>
      <c r="N87" s="4"/>
    </row>
    <row r="88" spans="2:14" ht="12.75">
      <c r="B88" s="2"/>
      <c r="C88" s="2"/>
      <c r="D88" s="2"/>
      <c r="E88" s="2"/>
      <c r="F88" s="2"/>
      <c r="G88" s="2"/>
      <c r="K88" s="2"/>
      <c r="L88" s="2"/>
      <c r="M88" s="5"/>
      <c r="N88" s="4"/>
    </row>
    <row r="89" spans="2:14" ht="12.75">
      <c r="B89" s="2"/>
      <c r="C89" s="2"/>
      <c r="D89" s="2"/>
      <c r="E89" s="2"/>
      <c r="F89" s="2"/>
      <c r="G89" s="2"/>
      <c r="K89" s="2"/>
      <c r="L89" s="2"/>
      <c r="M89" s="5"/>
      <c r="N89" s="4"/>
    </row>
    <row r="90" spans="2:14" ht="12.75">
      <c r="B90" s="2"/>
      <c r="C90" s="2"/>
      <c r="D90" s="2"/>
      <c r="E90" s="2"/>
      <c r="F90" s="2"/>
      <c r="G90" s="2"/>
      <c r="K90" s="2"/>
      <c r="L90" s="2"/>
      <c r="M90" s="5"/>
      <c r="N90" s="4"/>
    </row>
    <row r="91" ht="12.75">
      <c r="M91" s="5"/>
    </row>
    <row r="92" ht="12.75">
      <c r="M92" s="5"/>
    </row>
  </sheetData>
  <printOptions/>
  <pageMargins left="0.75" right="0.75" top="0.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2006-12-19T23:53:30Z</cp:lastPrinted>
  <dcterms:created xsi:type="dcterms:W3CDTF">2006-12-15T23:42:42Z</dcterms:created>
  <dcterms:modified xsi:type="dcterms:W3CDTF">2007-05-05T01:38:14Z</dcterms:modified>
  <cp:category/>
  <cp:version/>
  <cp:contentType/>
  <cp:contentStatus/>
</cp:coreProperties>
</file>