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<sst xmlns="http://schemas.openxmlformats.org/spreadsheetml/2006/main" count="106" uniqueCount="85">
  <si>
    <t>#3</t>
  </si>
  <si>
    <t>#4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</si>
  <si>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</si>
  <si>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</si>
  <si>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</si>
  <si>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</si>
  <si>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</si>
  <si>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</si>
  <si>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</si>
  <si>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</si>
  <si>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</si>
  <si>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Ox</t>
  </si>
  <si>
    <t>Wt</t>
  </si>
  <si>
    <t>Percents</t>
  </si>
  <si>
    <t>Average</t>
  </si>
  <si>
    <t>Standard</t>
  </si>
  <si>
    <t>Dev</t>
  </si>
  <si>
    <t>F</t>
  </si>
  <si>
    <t>Na2O</t>
  </si>
  <si>
    <t>SiO2</t>
  </si>
  <si>
    <t>MgO</t>
  </si>
  <si>
    <t>Al2O3</t>
  </si>
  <si>
    <t>CaO</t>
  </si>
  <si>
    <t>FeO</t>
  </si>
  <si>
    <t>TiO2</t>
  </si>
  <si>
    <t>B2O3</t>
  </si>
  <si>
    <t>Totals</t>
  </si>
  <si>
    <t>O</t>
  </si>
  <si>
    <t>Na</t>
  </si>
  <si>
    <t>Si</t>
  </si>
  <si>
    <t>Mg</t>
  </si>
  <si>
    <t>Al</t>
  </si>
  <si>
    <t>Ca</t>
  </si>
  <si>
    <t>Mn</t>
  </si>
  <si>
    <t>Fe</t>
  </si>
  <si>
    <t>Ti</t>
  </si>
  <si>
    <t>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</si>
  <si>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</si>
  <si>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</si>
  <si>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</si>
  <si>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</si>
  <si>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</si>
  <si>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</si>
  <si>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</si>
  <si>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</si>
  <si>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</si>
  <si>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</si>
  <si>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</si>
  <si>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new-fo90</t>
  </si>
  <si>
    <t>MgF2</t>
  </si>
  <si>
    <t>diopside</t>
  </si>
  <si>
    <t>anor-hk</t>
  </si>
  <si>
    <t>PET</t>
  </si>
  <si>
    <t>rhod-791</t>
  </si>
  <si>
    <t>LIF</t>
  </si>
  <si>
    <t>fayalite</t>
  </si>
  <si>
    <t>rutile1</t>
  </si>
  <si>
    <r>
      <t>NaFe</t>
    </r>
    <r>
      <rPr>
        <vertAlign val="superscript"/>
        <sz val="14"/>
        <rFont val="Courier New"/>
        <family val="0"/>
      </rPr>
      <t>3+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Al</t>
    </r>
    <r>
      <rPr>
        <vertAlign val="subscript"/>
        <sz val="14"/>
        <rFont val="Courier New"/>
        <family val="0"/>
      </rPr>
      <t>6</t>
    </r>
    <r>
      <rPr>
        <sz val="14"/>
        <rFont val="Courier New"/>
        <family val="0"/>
      </rPr>
      <t>(BO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)</t>
    </r>
    <r>
      <rPr>
        <vertAlign val="subscript"/>
        <sz val="14"/>
        <rFont val="Courier New"/>
        <family val="0"/>
      </rPr>
      <t>3</t>
    </r>
    <r>
      <rPr>
        <sz val="14"/>
        <rFont val="Courier New"/>
        <family val="0"/>
      </rPr>
      <t>Si</t>
    </r>
    <r>
      <rPr>
        <vertAlign val="subscript"/>
        <sz val="14"/>
        <rFont val="Courier New"/>
        <family val="0"/>
      </rPr>
      <t>6</t>
    </r>
    <r>
      <rPr>
        <sz val="14"/>
        <rFont val="Courier New"/>
        <family val="0"/>
      </rPr>
      <t>O</t>
    </r>
    <r>
      <rPr>
        <vertAlign val="subscript"/>
        <sz val="14"/>
        <rFont val="Courier New"/>
        <family val="0"/>
      </rPr>
      <t>18</t>
    </r>
    <r>
      <rPr>
        <sz val="14"/>
        <rFont val="Courier New"/>
        <family val="0"/>
      </rPr>
      <t>(O,OH,F)</t>
    </r>
    <r>
      <rPr>
        <vertAlign val="subscript"/>
        <sz val="14"/>
        <rFont val="Courier New"/>
        <family val="0"/>
      </rPr>
      <t>4</t>
    </r>
  </si>
  <si>
    <t>IVAl</t>
  </si>
  <si>
    <t>BAl</t>
  </si>
  <si>
    <t>CAl</t>
  </si>
  <si>
    <t>CTi</t>
  </si>
  <si>
    <t>DAl</t>
  </si>
  <si>
    <t>CFe3+</t>
  </si>
  <si>
    <t>CMg</t>
  </si>
  <si>
    <t>CCa</t>
  </si>
  <si>
    <t>Sum_C</t>
  </si>
  <si>
    <t>CNISF</t>
  </si>
  <si>
    <t>NCN</t>
  </si>
  <si>
    <t>Sum_T</t>
  </si>
  <si>
    <t>(+) Charges</t>
  </si>
  <si>
    <t>(-) charges</t>
  </si>
  <si>
    <t>OH</t>
  </si>
  <si>
    <t>O in group</t>
  </si>
  <si>
    <t>charge tot (-)</t>
  </si>
  <si>
    <t>valence</t>
  </si>
  <si>
    <t>number</t>
  </si>
  <si>
    <t>Sum caharges (-)</t>
  </si>
  <si>
    <t>Cation numbers normalized to 30 Oxygens</t>
  </si>
  <si>
    <t>Si Al Na Mg Fe Ca Ti &lt; F</t>
  </si>
  <si>
    <t xml:space="preserve">WDS : </t>
  </si>
  <si>
    <t>R060132</t>
  </si>
  <si>
    <t>buergerite</t>
  </si>
  <si>
    <t>sum (+)</t>
  </si>
  <si>
    <r>
      <t>(Na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0.03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(BO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18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</si>
</sst>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13">
    <font>
      <sz val="10"/>
      <name val="Courier New"/>
      <family val="0"/>
    </font>
    <font>
      <sz val="14"/>
      <name val="Courier New"/>
      <family val="0"/>
    </font>
    <font>
      <vertAlign val="superscript"/>
      <sz val="14"/>
      <name val="Courier New"/>
      <family val="0"/>
    </font>
    <font>
      <vertAlign val="subscript"/>
      <sz val="14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1" fillId="2" borderId="0" xfId="0" applyNumberFormat="1" applyFont="1" applyFill="1" applyAlignment="1">
      <alignment/>
    </xf>
    <xf numFmtId="2" fontId="11" fillId="2" borderId="2" xfId="0" applyNumberFormat="1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selection activeCell="K42" sqref="K42"/>
    </sheetView>
  </sheetViews>
  <sheetFormatPr defaultColWidth="9.00390625" defaultRowHeight="13.5"/>
  <cols>
    <col min="1" max="1" width="6.75390625" style="2" customWidth="1"/>
    <col min="2" max="2" width="5.375" style="2" customWidth="1"/>
    <col min="3" max="18" width="4.625" style="2" customWidth="1"/>
    <col min="19" max="19" width="5.50390625" style="2" customWidth="1"/>
    <col min="20" max="21" width="4.625" style="2" customWidth="1"/>
    <col min="22" max="22" width="8.375" style="2" customWidth="1"/>
    <col min="23" max="23" width="6.625" style="2" customWidth="1"/>
    <col min="24" max="24" width="6.50390625" style="2" customWidth="1"/>
    <col min="25" max="25" width="9.875" style="2" customWidth="1"/>
    <col min="26" max="16384" width="4.625" style="2" customWidth="1"/>
  </cols>
  <sheetData>
    <row r="1" spans="1:2" ht="12.75">
      <c r="A1" s="2" t="s">
        <v>81</v>
      </c>
      <c r="B1" s="2" t="s">
        <v>82</v>
      </c>
    </row>
    <row r="2" spans="2:12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6" ht="12.7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</row>
    <row r="4" spans="19:20" ht="12.75">
      <c r="S4" s="2" t="s">
        <v>80</v>
      </c>
      <c r="T4" s="2" t="s">
        <v>79</v>
      </c>
    </row>
    <row r="5" spans="1:19" ht="12.75">
      <c r="A5" s="2" t="s">
        <v>18</v>
      </c>
      <c r="B5" s="3">
        <v>2.61</v>
      </c>
      <c r="C5" s="3">
        <v>2.62</v>
      </c>
      <c r="D5" s="3">
        <v>2.59</v>
      </c>
      <c r="E5" s="3">
        <v>2.68</v>
      </c>
      <c r="F5" s="3">
        <v>2.6</v>
      </c>
      <c r="G5" s="3">
        <v>2.63</v>
      </c>
      <c r="H5" s="3">
        <v>2.55</v>
      </c>
      <c r="I5" s="3">
        <v>2.59</v>
      </c>
      <c r="J5" s="3">
        <v>2.67</v>
      </c>
      <c r="K5" s="3">
        <v>2.71</v>
      </c>
      <c r="L5" s="3">
        <v>2.71</v>
      </c>
      <c r="M5" s="3"/>
      <c r="N5" s="3">
        <v>2.63</v>
      </c>
      <c r="O5" s="3">
        <v>0.05</v>
      </c>
      <c r="P5" s="3"/>
      <c r="Q5" s="3"/>
      <c r="R5" s="3"/>
      <c r="S5" s="3"/>
    </row>
    <row r="6" spans="1:19" ht="12.75">
      <c r="A6" s="2" t="s">
        <v>19</v>
      </c>
      <c r="B6" s="3">
        <v>33.91</v>
      </c>
      <c r="C6" s="3">
        <v>34.9</v>
      </c>
      <c r="D6" s="3">
        <v>33.11</v>
      </c>
      <c r="E6" s="3">
        <v>33.02</v>
      </c>
      <c r="F6" s="3">
        <v>35.28</v>
      </c>
      <c r="G6" s="3">
        <v>35.84</v>
      </c>
      <c r="H6" s="3">
        <v>34.13</v>
      </c>
      <c r="I6" s="3">
        <v>34.31</v>
      </c>
      <c r="J6" s="3">
        <v>34.29</v>
      </c>
      <c r="K6" s="3">
        <v>33.67</v>
      </c>
      <c r="L6" s="3">
        <v>32.87</v>
      </c>
      <c r="M6" s="3"/>
      <c r="N6" s="3">
        <v>34.12</v>
      </c>
      <c r="O6" s="3">
        <v>0.91</v>
      </c>
      <c r="P6" s="3"/>
      <c r="Q6" s="3"/>
      <c r="R6" s="3"/>
      <c r="S6" s="3"/>
    </row>
    <row r="7" spans="1:19" ht="12.75">
      <c r="A7" s="2" t="s">
        <v>20</v>
      </c>
      <c r="B7" s="3">
        <v>0.5</v>
      </c>
      <c r="C7" s="3">
        <v>0.5</v>
      </c>
      <c r="D7" s="3">
        <v>0.42</v>
      </c>
      <c r="E7" s="3">
        <v>0.46</v>
      </c>
      <c r="F7" s="3">
        <v>0.46</v>
      </c>
      <c r="G7" s="3">
        <v>0.51</v>
      </c>
      <c r="H7" s="3">
        <v>0.48</v>
      </c>
      <c r="I7" s="3">
        <v>0.44</v>
      </c>
      <c r="J7" s="3">
        <v>0.5</v>
      </c>
      <c r="K7" s="3">
        <v>0.46</v>
      </c>
      <c r="L7" s="3">
        <v>0.4</v>
      </c>
      <c r="M7" s="3"/>
      <c r="N7" s="3">
        <v>0.47</v>
      </c>
      <c r="O7" s="3">
        <v>0.03</v>
      </c>
      <c r="P7" s="3"/>
      <c r="Q7" s="3"/>
      <c r="R7" s="3"/>
      <c r="S7" s="3"/>
    </row>
    <row r="8" spans="1:19" ht="12.75">
      <c r="A8" s="2" t="s">
        <v>21</v>
      </c>
      <c r="B8" s="3">
        <v>31.93</v>
      </c>
      <c r="C8" s="3">
        <v>32.21</v>
      </c>
      <c r="D8" s="3">
        <v>32.29</v>
      </c>
      <c r="E8" s="3">
        <v>32.21</v>
      </c>
      <c r="F8" s="3">
        <v>32.05</v>
      </c>
      <c r="G8" s="3">
        <v>31.87</v>
      </c>
      <c r="H8" s="3">
        <v>32</v>
      </c>
      <c r="I8" s="3">
        <v>32.21</v>
      </c>
      <c r="J8" s="3">
        <v>32.15</v>
      </c>
      <c r="K8" s="3">
        <v>32.08</v>
      </c>
      <c r="L8" s="3">
        <v>32.07</v>
      </c>
      <c r="M8" s="3"/>
      <c r="N8" s="3">
        <v>32.1</v>
      </c>
      <c r="O8" s="3">
        <v>0.12</v>
      </c>
      <c r="P8" s="3"/>
      <c r="Q8" s="3"/>
      <c r="R8" s="3"/>
      <c r="S8" s="3"/>
    </row>
    <row r="9" spans="1:19" ht="12.75">
      <c r="A9" s="2" t="s">
        <v>22</v>
      </c>
      <c r="B9" s="3">
        <v>0.29</v>
      </c>
      <c r="C9" s="3">
        <v>0.3</v>
      </c>
      <c r="D9" s="3">
        <v>0.29</v>
      </c>
      <c r="E9" s="3">
        <v>0.3</v>
      </c>
      <c r="F9" s="3">
        <v>0.27</v>
      </c>
      <c r="G9" s="3">
        <v>0.25</v>
      </c>
      <c r="H9" s="3">
        <v>0.26</v>
      </c>
      <c r="I9" s="3">
        <v>0.28</v>
      </c>
      <c r="J9" s="3">
        <v>0.23</v>
      </c>
      <c r="K9" s="3">
        <v>0.26</v>
      </c>
      <c r="L9" s="3">
        <v>0.27</v>
      </c>
      <c r="M9" s="3"/>
      <c r="N9" s="3">
        <v>0.27</v>
      </c>
      <c r="O9" s="3">
        <v>0.02</v>
      </c>
      <c r="P9" s="3"/>
      <c r="Q9" s="3"/>
      <c r="R9" s="3"/>
      <c r="S9" s="3"/>
    </row>
    <row r="10" spans="1:19" ht="12.75">
      <c r="A10" s="2" t="s">
        <v>23</v>
      </c>
      <c r="B10" s="3">
        <v>16.85</v>
      </c>
      <c r="C10" s="3">
        <v>17.25</v>
      </c>
      <c r="D10" s="3">
        <v>17.22</v>
      </c>
      <c r="E10" s="3">
        <v>17.45</v>
      </c>
      <c r="F10" s="3">
        <v>16.83</v>
      </c>
      <c r="G10" s="3">
        <v>17.05</v>
      </c>
      <c r="H10" s="3">
        <v>16.96</v>
      </c>
      <c r="I10" s="3">
        <v>17.09</v>
      </c>
      <c r="J10" s="3">
        <v>17.44</v>
      </c>
      <c r="K10" s="3">
        <v>17.3</v>
      </c>
      <c r="L10" s="3">
        <v>16.86</v>
      </c>
      <c r="M10" s="3"/>
      <c r="N10" s="3">
        <v>17.12</v>
      </c>
      <c r="O10" s="3">
        <v>0.22</v>
      </c>
      <c r="P10" s="3"/>
      <c r="Q10" s="3"/>
      <c r="R10" s="3"/>
      <c r="S10" s="3"/>
    </row>
    <row r="11" spans="1:19" ht="12.75">
      <c r="A11" s="2" t="s">
        <v>24</v>
      </c>
      <c r="B11" s="3">
        <v>0.58</v>
      </c>
      <c r="C11" s="3">
        <v>0.57</v>
      </c>
      <c r="D11" s="3">
        <v>0.53</v>
      </c>
      <c r="E11" s="3">
        <v>0.4</v>
      </c>
      <c r="F11" s="3">
        <v>0.48</v>
      </c>
      <c r="G11" s="3">
        <v>0.46</v>
      </c>
      <c r="H11" s="3">
        <v>0.45</v>
      </c>
      <c r="I11" s="3">
        <v>0.43</v>
      </c>
      <c r="J11" s="3">
        <v>0.44</v>
      </c>
      <c r="K11" s="3">
        <v>0.33</v>
      </c>
      <c r="L11" s="3">
        <v>0.51</v>
      </c>
      <c r="M11" s="3"/>
      <c r="N11" s="3">
        <v>0.47</v>
      </c>
      <c r="O11" s="3">
        <v>0.07</v>
      </c>
      <c r="P11" s="3"/>
      <c r="Q11" s="3"/>
      <c r="R11" s="3"/>
      <c r="S11" s="3"/>
    </row>
    <row r="12" spans="1:19" ht="12.75">
      <c r="A12" s="2" t="s">
        <v>25</v>
      </c>
      <c r="B12" s="3">
        <v>12.4</v>
      </c>
      <c r="C12" s="3">
        <v>10.63</v>
      </c>
      <c r="D12" s="3">
        <v>12.55</v>
      </c>
      <c r="E12" s="3">
        <v>12.58</v>
      </c>
      <c r="F12" s="3">
        <v>11.07</v>
      </c>
      <c r="G12" s="3">
        <v>10.6</v>
      </c>
      <c r="H12" s="3">
        <v>12.27</v>
      </c>
      <c r="I12" s="3">
        <v>11.9</v>
      </c>
      <c r="J12" s="3">
        <v>11.38</v>
      </c>
      <c r="K12" s="3">
        <v>12.3</v>
      </c>
      <c r="L12" s="3">
        <v>13.48</v>
      </c>
      <c r="M12" s="3"/>
      <c r="N12" s="3">
        <v>11.92</v>
      </c>
      <c r="O12" s="3">
        <v>0.86</v>
      </c>
      <c r="P12" s="3"/>
      <c r="Q12" s="3"/>
      <c r="R12" s="3"/>
      <c r="S12" s="3"/>
    </row>
    <row r="13" spans="1:19" ht="12.75">
      <c r="A13" s="2" t="s">
        <v>17</v>
      </c>
      <c r="B13" s="3">
        <v>0.82</v>
      </c>
      <c r="C13" s="3">
        <v>0.94</v>
      </c>
      <c r="D13" s="3">
        <v>0.9</v>
      </c>
      <c r="E13" s="3">
        <v>0.83</v>
      </c>
      <c r="F13" s="3">
        <v>0.85</v>
      </c>
      <c r="G13" s="3">
        <v>0.71</v>
      </c>
      <c r="H13" s="3">
        <v>0.81</v>
      </c>
      <c r="I13" s="3">
        <v>0.67</v>
      </c>
      <c r="J13" s="3">
        <v>0.78</v>
      </c>
      <c r="K13" s="3">
        <v>0.8</v>
      </c>
      <c r="L13" s="3">
        <v>0.73</v>
      </c>
      <c r="M13" s="3"/>
      <c r="N13" s="3">
        <v>0.8</v>
      </c>
      <c r="O13" s="3">
        <v>0.08</v>
      </c>
      <c r="P13" s="3"/>
      <c r="Q13" s="3"/>
      <c r="R13" s="3"/>
      <c r="S13" s="3"/>
    </row>
    <row r="14" spans="20:24" ht="12.75">
      <c r="T14" s="6" t="s">
        <v>70</v>
      </c>
      <c r="U14" s="6"/>
      <c r="V14" s="6" t="s">
        <v>71</v>
      </c>
      <c r="W14" s="6"/>
      <c r="X14" s="6"/>
    </row>
    <row r="15" spans="1:25" ht="12.75">
      <c r="A15" s="5" t="s">
        <v>78</v>
      </c>
      <c r="P15" s="2" t="s">
        <v>68</v>
      </c>
      <c r="Q15" s="2" t="s">
        <v>67</v>
      </c>
      <c r="W15" s="2" t="s">
        <v>75</v>
      </c>
      <c r="X15" s="2" t="s">
        <v>76</v>
      </c>
      <c r="Y15" s="2" t="s">
        <v>74</v>
      </c>
    </row>
    <row r="16" spans="1:25" ht="12.75">
      <c r="A16" s="2" t="s">
        <v>29</v>
      </c>
      <c r="B16" s="3">
        <v>5.815712437201529</v>
      </c>
      <c r="C16" s="3">
        <v>6.046610132352271</v>
      </c>
      <c r="D16" s="3">
        <v>5.694122655415097</v>
      </c>
      <c r="E16" s="3">
        <v>5.681556096759924</v>
      </c>
      <c r="F16" s="3">
        <v>6.076702348385047</v>
      </c>
      <c r="G16" s="3">
        <v>6.179508633510886</v>
      </c>
      <c r="H16" s="3">
        <v>5.853327443054538</v>
      </c>
      <c r="I16" s="3">
        <v>5.889163688996256</v>
      </c>
      <c r="J16" s="3">
        <v>5.918852459453483</v>
      </c>
      <c r="K16" s="3">
        <v>5.790053365484811</v>
      </c>
      <c r="L16" s="3">
        <v>5.611900023319465</v>
      </c>
      <c r="N16" s="3">
        <f>AVERAGE(B16:L16)</f>
        <v>5.868864480357574</v>
      </c>
      <c r="O16" s="3">
        <f>STDEV(B16:L16)</f>
        <v>0.17751854584277132</v>
      </c>
      <c r="P16" s="2">
        <v>5.87</v>
      </c>
      <c r="Q16" s="4">
        <v>0.98</v>
      </c>
      <c r="S16" s="2">
        <v>4</v>
      </c>
      <c r="T16" s="2">
        <f>Q16*6*S16</f>
        <v>23.52</v>
      </c>
      <c r="V16" s="2" t="s">
        <v>27</v>
      </c>
      <c r="W16" s="2">
        <v>2</v>
      </c>
      <c r="X16" s="2">
        <v>27</v>
      </c>
      <c r="Y16" s="2">
        <f>W16*X16</f>
        <v>54</v>
      </c>
    </row>
    <row r="17" spans="1:20" ht="12.75">
      <c r="A17" s="2" t="s">
        <v>58</v>
      </c>
      <c r="B17" s="3">
        <f>6-B16</f>
        <v>0.18428756279847125</v>
      </c>
      <c r="C17" s="3">
        <v>0</v>
      </c>
      <c r="D17" s="3">
        <f aca="true" t="shared" si="0" ref="D17:L17">6-D16</f>
        <v>0.30587734458490257</v>
      </c>
      <c r="E17" s="3">
        <f t="shared" si="0"/>
        <v>0.3184439032400759</v>
      </c>
      <c r="F17" s="3">
        <f t="shared" si="0"/>
        <v>-0.07670234838504708</v>
      </c>
      <c r="G17" s="3">
        <f t="shared" si="0"/>
        <v>-0.17950863351088575</v>
      </c>
      <c r="H17" s="3">
        <f t="shared" si="0"/>
        <v>0.14667255694546188</v>
      </c>
      <c r="I17" s="3">
        <f t="shared" si="0"/>
        <v>0.11083631100374358</v>
      </c>
      <c r="J17" s="3">
        <f t="shared" si="0"/>
        <v>0.0811475405465174</v>
      </c>
      <c r="K17" s="3">
        <f t="shared" si="0"/>
        <v>0.20994663451518925</v>
      </c>
      <c r="L17" s="3">
        <f t="shared" si="0"/>
        <v>0.3880999766805351</v>
      </c>
      <c r="N17" s="3">
        <f>AVERAGE(B17:L17)</f>
        <v>0.135372804401724</v>
      </c>
      <c r="O17" s="3">
        <f>STDEV(B17:L17)</f>
        <v>0.17335912104265666</v>
      </c>
      <c r="P17" s="2">
        <v>0.13</v>
      </c>
      <c r="Q17" s="4">
        <v>0.02</v>
      </c>
      <c r="S17" s="2">
        <v>3</v>
      </c>
      <c r="T17" s="2">
        <f>Q17*6*S17</f>
        <v>0.36</v>
      </c>
    </row>
    <row r="18" spans="2:17" ht="4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3"/>
      <c r="Q18" s="4"/>
    </row>
    <row r="19" spans="1:25" ht="12.75">
      <c r="A19" s="2" t="s">
        <v>69</v>
      </c>
      <c r="B19" s="3">
        <f>SUM(B16:B17)</f>
        <v>6</v>
      </c>
      <c r="C19" s="3">
        <f aca="true" t="shared" si="1" ref="C19:L19">SUM(C16:C17)</f>
        <v>6.046610132352271</v>
      </c>
      <c r="D19" s="3">
        <f t="shared" si="1"/>
        <v>6</v>
      </c>
      <c r="E19" s="3">
        <f t="shared" si="1"/>
        <v>6</v>
      </c>
      <c r="F19" s="3">
        <f t="shared" si="1"/>
        <v>6</v>
      </c>
      <c r="G19" s="3">
        <f t="shared" si="1"/>
        <v>6</v>
      </c>
      <c r="H19" s="3">
        <f t="shared" si="1"/>
        <v>6</v>
      </c>
      <c r="I19" s="3">
        <f t="shared" si="1"/>
        <v>6</v>
      </c>
      <c r="J19" s="3">
        <f t="shared" si="1"/>
        <v>6</v>
      </c>
      <c r="K19" s="3">
        <f t="shared" si="1"/>
        <v>6</v>
      </c>
      <c r="L19" s="3">
        <f t="shared" si="1"/>
        <v>6</v>
      </c>
      <c r="N19" s="3">
        <f>AVERAGE(B19:L19)</f>
        <v>6.004237284759298</v>
      </c>
      <c r="O19" s="3">
        <v>0</v>
      </c>
      <c r="P19" s="3">
        <v>6</v>
      </c>
      <c r="Q19" s="4"/>
      <c r="V19" s="2" t="s">
        <v>73</v>
      </c>
      <c r="W19" s="2">
        <v>2</v>
      </c>
      <c r="X19" s="2">
        <v>0.72</v>
      </c>
      <c r="Y19" s="2">
        <f>W19*X19*4</f>
        <v>5.76</v>
      </c>
    </row>
    <row r="20" spans="2:25" ht="9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N20" s="3"/>
      <c r="O20" s="3"/>
      <c r="Q20" s="4"/>
      <c r="V20" s="2" t="s">
        <v>72</v>
      </c>
      <c r="W20" s="2">
        <v>1</v>
      </c>
      <c r="X20" s="2">
        <f>1-(X19+X21)</f>
        <v>0.09000000000000008</v>
      </c>
      <c r="Y20" s="2">
        <f>W20*X20*4</f>
        <v>0.3600000000000003</v>
      </c>
    </row>
    <row r="21" spans="1:25" ht="12.75">
      <c r="A21" s="2" t="s">
        <v>36</v>
      </c>
      <c r="B21" s="3">
        <v>3.6707309591361414</v>
      </c>
      <c r="C21" s="3">
        <v>3.1788902917485364</v>
      </c>
      <c r="D21" s="3">
        <v>3.725350142451162</v>
      </c>
      <c r="E21" s="3">
        <v>3.7361698046842613</v>
      </c>
      <c r="F21" s="3">
        <v>3.2911126170675233</v>
      </c>
      <c r="G21" s="3">
        <v>3.1546235607991324</v>
      </c>
      <c r="H21" s="3">
        <v>3.632175538321811</v>
      </c>
      <c r="I21" s="3">
        <v>3.525620834855705</v>
      </c>
      <c r="J21" s="3">
        <v>3.390533394743372</v>
      </c>
      <c r="K21" s="3">
        <v>3.6509030179030915</v>
      </c>
      <c r="L21" s="3">
        <v>3.9724262998164885</v>
      </c>
      <c r="N21" s="3">
        <f>AVERAGE(B21:L21)</f>
        <v>3.538957860138839</v>
      </c>
      <c r="O21" s="3">
        <f>STDEV(B21:L21)</f>
        <v>0.257120865704326</v>
      </c>
      <c r="P21" s="3">
        <v>3</v>
      </c>
      <c r="Q21" s="4">
        <v>1</v>
      </c>
      <c r="S21" s="2">
        <v>3</v>
      </c>
      <c r="T21" s="2">
        <f>S21*Q21*3</f>
        <v>9</v>
      </c>
      <c r="V21" s="2" t="s">
        <v>17</v>
      </c>
      <c r="W21" s="2">
        <v>1</v>
      </c>
      <c r="X21" s="2">
        <v>0.19</v>
      </c>
      <c r="Y21" s="2">
        <f>W21*X21*4</f>
        <v>0.76</v>
      </c>
    </row>
    <row r="22" spans="2:25" ht="10.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3"/>
      <c r="Q22" s="4"/>
      <c r="W22" s="7" t="s">
        <v>77</v>
      </c>
      <c r="X22" s="7"/>
      <c r="Y22" s="11">
        <f>SUM(Y16:Y21)</f>
        <v>60.879999999999995</v>
      </c>
    </row>
    <row r="23" spans="1:20" ht="12.75">
      <c r="A23" s="2" t="s">
        <v>62</v>
      </c>
      <c r="B23" s="3">
        <f>6</f>
        <v>6</v>
      </c>
      <c r="C23" s="3">
        <f>6</f>
        <v>6</v>
      </c>
      <c r="D23" s="3">
        <f>6</f>
        <v>6</v>
      </c>
      <c r="E23" s="3">
        <f>6</f>
        <v>6</v>
      </c>
      <c r="F23" s="3">
        <f>6</f>
        <v>6</v>
      </c>
      <c r="G23" s="3">
        <f>6</f>
        <v>6</v>
      </c>
      <c r="H23" s="3">
        <f>6</f>
        <v>6</v>
      </c>
      <c r="I23" s="3">
        <f>6</f>
        <v>6</v>
      </c>
      <c r="J23" s="3">
        <f>6</f>
        <v>6</v>
      </c>
      <c r="K23" s="3">
        <f>6</f>
        <v>6</v>
      </c>
      <c r="L23" s="3">
        <f>6</f>
        <v>6</v>
      </c>
      <c r="N23" s="3">
        <f>AVERAGE(B23:L23)</f>
        <v>6</v>
      </c>
      <c r="O23" s="3">
        <f>STDEV(B23:L23)</f>
        <v>0</v>
      </c>
      <c r="P23" s="3">
        <v>6</v>
      </c>
      <c r="Q23" s="4">
        <v>6</v>
      </c>
      <c r="S23" s="2">
        <v>3</v>
      </c>
      <c r="T23" s="2">
        <f>Q23*S23</f>
        <v>18</v>
      </c>
    </row>
    <row r="24" spans="2:17" ht="5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3"/>
      <c r="O24" s="3"/>
      <c r="Q24" s="4"/>
    </row>
    <row r="25" spans="1:20" ht="12.75">
      <c r="A25" s="2" t="s">
        <v>63</v>
      </c>
      <c r="B25" s="3">
        <v>2.416746140833567</v>
      </c>
      <c r="C25" s="3">
        <v>2.4993762227110508</v>
      </c>
      <c r="D25" s="3">
        <v>2.4766051876941155</v>
      </c>
      <c r="E25" s="3">
        <v>2.510970759922651</v>
      </c>
      <c r="F25" s="3">
        <v>2.424261685003489</v>
      </c>
      <c r="G25" s="3">
        <v>2.4584779625187356</v>
      </c>
      <c r="H25" s="3">
        <v>2.43247493283014</v>
      </c>
      <c r="I25" s="3">
        <v>2.4531887497273437</v>
      </c>
      <c r="J25" s="3">
        <v>2.5175175330403805</v>
      </c>
      <c r="K25" s="3">
        <v>2.487949422162374</v>
      </c>
      <c r="L25" s="3">
        <v>2.4072643575661075</v>
      </c>
      <c r="N25" s="3">
        <f>AVERAGE(B25:L25)</f>
        <v>2.462257541273632</v>
      </c>
      <c r="O25" s="3">
        <f>STDEV(B25:L25)</f>
        <v>0.038978357396984305</v>
      </c>
      <c r="P25" s="3">
        <f>N25*3/3.01</f>
        <v>2.4540772836614275</v>
      </c>
      <c r="Q25" s="4">
        <f>P25/3</f>
        <v>0.8180257612204759</v>
      </c>
      <c r="S25" s="2">
        <v>3</v>
      </c>
      <c r="T25" s="3">
        <f>Q25*3*S25</f>
        <v>7.362231850984283</v>
      </c>
    </row>
    <row r="26" spans="1:20" ht="12.75">
      <c r="A26" s="2" t="s">
        <v>60</v>
      </c>
      <c r="B26" s="3">
        <f aca="true" t="shared" si="2" ref="B26:L26">B53-6</f>
        <v>0.2697246708184782</v>
      </c>
      <c r="C26" s="3">
        <f t="shared" si="2"/>
        <v>0.5770780632781491</v>
      </c>
      <c r="D26" s="3">
        <f t="shared" si="2"/>
        <v>0.23884781424101575</v>
      </c>
      <c r="E26" s="3">
        <f t="shared" si="2"/>
        <v>0.21341336490457952</v>
      </c>
      <c r="F26" s="3">
        <f t="shared" si="2"/>
        <v>0.5828385792160597</v>
      </c>
      <c r="G26" s="3">
        <f t="shared" si="2"/>
        <v>0.6557605976291114</v>
      </c>
      <c r="H26" s="3">
        <f t="shared" si="2"/>
        <v>0.32136065198147623</v>
      </c>
      <c r="I26" s="3">
        <f t="shared" si="2"/>
        <v>0.4051380027521452</v>
      </c>
      <c r="J26" s="3">
        <f t="shared" si="2"/>
        <v>0.459289022123305</v>
      </c>
      <c r="K26" s="3">
        <f t="shared" si="2"/>
        <v>0.2917925056619399</v>
      </c>
      <c r="L26" s="3">
        <f t="shared" si="2"/>
        <v>0.06494827444707862</v>
      </c>
      <c r="N26" s="3">
        <f>AVERAGE(B26:L26)</f>
        <v>0.37092650427757623</v>
      </c>
      <c r="O26" s="3">
        <f>STDEV(B26:L26)</f>
        <v>0.18230541292560135</v>
      </c>
      <c r="P26" s="3">
        <f aca="true" t="shared" si="3" ref="P26:P33">N26*3/3.01</f>
        <v>0.36969419030987666</v>
      </c>
      <c r="Q26" s="4">
        <f>P26/3</f>
        <v>0.12323139676995888</v>
      </c>
      <c r="S26" s="2">
        <v>3</v>
      </c>
      <c r="T26" s="3">
        <f>Q26*3*S26</f>
        <v>1.10908257092963</v>
      </c>
    </row>
    <row r="27" spans="1:20" ht="12.75">
      <c r="A27" s="2" t="s">
        <v>64</v>
      </c>
      <c r="B27" s="3">
        <v>0.12783615052417333</v>
      </c>
      <c r="C27" s="3">
        <v>0.12914128111692283</v>
      </c>
      <c r="D27" s="3">
        <v>0.10767762628660921</v>
      </c>
      <c r="E27" s="3">
        <v>0.11799309890504765</v>
      </c>
      <c r="F27" s="3">
        <v>0.11811519325116489</v>
      </c>
      <c r="G27" s="3">
        <v>0.1310885211255194</v>
      </c>
      <c r="H27" s="3">
        <v>0.12272027349283791</v>
      </c>
      <c r="I27" s="3">
        <v>0.11258852502685789</v>
      </c>
      <c r="J27" s="3">
        <v>0.12866149076132155</v>
      </c>
      <c r="K27" s="3">
        <v>0.11792498437704893</v>
      </c>
      <c r="L27" s="3">
        <v>0.10180726212045763</v>
      </c>
      <c r="N27" s="3">
        <f>AVERAGE(B27:L27)</f>
        <v>0.11959585518072373</v>
      </c>
      <c r="O27" s="3">
        <f>STDEV(B27:L27)</f>
        <v>0.009477239197317478</v>
      </c>
      <c r="P27" s="3">
        <f t="shared" si="3"/>
        <v>0.11919852675819641</v>
      </c>
      <c r="Q27" s="4">
        <f>P27/3</f>
        <v>0.03973284225273214</v>
      </c>
      <c r="S27" s="2">
        <v>2</v>
      </c>
      <c r="T27" s="3">
        <f>Q27*3*S27</f>
        <v>0.23839705351639284</v>
      </c>
    </row>
    <row r="28" spans="1:20" ht="12.75">
      <c r="A28" s="2" t="s">
        <v>61</v>
      </c>
      <c r="B28" s="3">
        <v>0.07482256669374514</v>
      </c>
      <c r="C28" s="3">
        <v>0.07428324548866222</v>
      </c>
      <c r="D28" s="3">
        <v>0.06856034285037627</v>
      </c>
      <c r="E28" s="3">
        <v>0.051770182429735426</v>
      </c>
      <c r="F28" s="3">
        <v>0.062188502470881424</v>
      </c>
      <c r="G28" s="3">
        <v>0.05965862614683886</v>
      </c>
      <c r="H28" s="3">
        <v>0.05805084145016501</v>
      </c>
      <c r="I28" s="3">
        <v>0.05551761963920144</v>
      </c>
      <c r="J28" s="3">
        <v>0.05712841562031146</v>
      </c>
      <c r="K28" s="3">
        <v>0.04268574483570025</v>
      </c>
      <c r="L28" s="3">
        <v>0.06549526012715401</v>
      </c>
      <c r="N28" s="3">
        <f>AVERAGE(B28:L28)</f>
        <v>0.06092375888661559</v>
      </c>
      <c r="O28" s="3">
        <f>STDEV(B28:L28)</f>
        <v>0.009603992197426586</v>
      </c>
      <c r="P28" s="3">
        <f t="shared" si="3"/>
        <v>0.06072135437204212</v>
      </c>
      <c r="Q28" s="4">
        <f>P28/3</f>
        <v>0.02024045145734737</v>
      </c>
      <c r="S28" s="2">
        <v>4</v>
      </c>
      <c r="T28" s="3">
        <f>Q28*3*S28</f>
        <v>0.24288541748816844</v>
      </c>
    </row>
    <row r="29" spans="2:17" ht="3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3"/>
      <c r="P29" s="3"/>
      <c r="Q29" s="4"/>
    </row>
    <row r="30" spans="1:17" ht="12.75">
      <c r="A30" s="2" t="s">
        <v>66</v>
      </c>
      <c r="B30" s="3">
        <f>SUM(B25:B33)</f>
        <v>2.9424195961735147</v>
      </c>
      <c r="C30" s="3">
        <f aca="true" t="shared" si="4" ref="C30:L30">SUM(C25:C33)</f>
        <v>2.9424195961735147</v>
      </c>
      <c r="D30" s="3">
        <f t="shared" si="4"/>
        <v>2.9424195961735147</v>
      </c>
      <c r="E30" s="3">
        <f t="shared" si="4"/>
        <v>2.9424195961735147</v>
      </c>
      <c r="F30" s="3">
        <f t="shared" si="4"/>
        <v>2.9424195961735147</v>
      </c>
      <c r="G30" s="3">
        <f t="shared" si="4"/>
        <v>2.9424195961735147</v>
      </c>
      <c r="H30" s="3">
        <f t="shared" si="4"/>
        <v>2.9424195961735147</v>
      </c>
      <c r="I30" s="3">
        <f t="shared" si="4"/>
        <v>2.9424195961735147</v>
      </c>
      <c r="J30" s="3">
        <f t="shared" si="4"/>
        <v>2.9424195961735147</v>
      </c>
      <c r="K30" s="3">
        <f t="shared" si="4"/>
        <v>2.9424195961735147</v>
      </c>
      <c r="L30" s="3">
        <f t="shared" si="4"/>
        <v>2.9424195961735147</v>
      </c>
      <c r="N30" s="3">
        <v>3.01</v>
      </c>
      <c r="O30" s="3">
        <f>STDEV(B30:L30)</f>
        <v>0.20036605197180576</v>
      </c>
      <c r="P30" s="3">
        <f t="shared" si="3"/>
        <v>3</v>
      </c>
      <c r="Q30" s="4"/>
    </row>
    <row r="31" spans="2:17" ht="5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3"/>
      <c r="O31" s="3"/>
      <c r="P31" s="3"/>
      <c r="Q31" s="4"/>
    </row>
    <row r="32" spans="1:20" ht="12.75">
      <c r="A32" s="2" t="s">
        <v>28</v>
      </c>
      <c r="B32" s="3">
        <v>0.8678856888370423</v>
      </c>
      <c r="C32" s="3">
        <v>0.8801054634884425</v>
      </c>
      <c r="D32" s="3">
        <v>0.8636032865183018</v>
      </c>
      <c r="E32" s="3">
        <v>0.89407079603296</v>
      </c>
      <c r="F32" s="3">
        <v>0.8682796464541809</v>
      </c>
      <c r="G32" s="3">
        <v>0.8792018150684663</v>
      </c>
      <c r="H32" s="3">
        <v>0.8479174969864006</v>
      </c>
      <c r="I32" s="3">
        <v>0.8619450042276204</v>
      </c>
      <c r="J32" s="3">
        <v>0.8935691688932783</v>
      </c>
      <c r="K32" s="3">
        <v>0.9035571485044079</v>
      </c>
      <c r="L32" s="3">
        <v>0.8970701326459576</v>
      </c>
      <c r="N32" s="3">
        <f aca="true" t="shared" si="5" ref="N32:N37">AVERAGE(B32:L32)</f>
        <v>0.8779277861506416</v>
      </c>
      <c r="O32" s="3">
        <f aca="true" t="shared" si="6" ref="O32:O37">STDEV(B32:L32)</f>
        <v>0.017578671951928294</v>
      </c>
      <c r="P32" s="3">
        <f t="shared" si="3"/>
        <v>0.8750110825421678</v>
      </c>
      <c r="Q32" s="4">
        <v>0.87</v>
      </c>
      <c r="S32" s="2">
        <v>1</v>
      </c>
      <c r="T32" s="2">
        <f>Q32*S32</f>
        <v>0.87</v>
      </c>
    </row>
    <row r="33" spans="1:20" ht="12.75">
      <c r="A33" s="2" t="s">
        <v>65</v>
      </c>
      <c r="B33" s="3">
        <v>0.05329006730355124</v>
      </c>
      <c r="C33" s="3">
        <v>0.05569047620591081</v>
      </c>
      <c r="D33" s="3">
        <v>0.05343659431355435</v>
      </c>
      <c r="E33" s="3">
        <v>0.05530757553312497</v>
      </c>
      <c r="F33" s="3">
        <v>0.04982832495860564</v>
      </c>
      <c r="G33" s="3">
        <v>0.04618480213002679</v>
      </c>
      <c r="H33" s="3">
        <v>0.047776355301290103</v>
      </c>
      <c r="I33" s="3">
        <v>0.05149488294368375</v>
      </c>
      <c r="J33" s="3">
        <v>0.042537405917369195</v>
      </c>
      <c r="K33" s="3">
        <v>0.047905561447014224</v>
      </c>
      <c r="L33" s="3">
        <v>0.04939092068106308</v>
      </c>
      <c r="N33" s="3">
        <f>AVERAGE(B33:L33)</f>
        <v>0.05025845152138129</v>
      </c>
      <c r="O33" s="3">
        <f>STDEV(B33:L33)</f>
        <v>0.004057884553916946</v>
      </c>
      <c r="P33" s="3">
        <f t="shared" si="3"/>
        <v>0.050091479921642486</v>
      </c>
      <c r="Q33" s="4">
        <v>0.03</v>
      </c>
      <c r="S33" s="2">
        <v>2</v>
      </c>
      <c r="T33" s="3">
        <f>Q33*3*S33</f>
        <v>0.18</v>
      </c>
    </row>
    <row r="34" spans="16:17" ht="5.25" customHeight="1">
      <c r="P34" s="3"/>
      <c r="Q34" s="5"/>
    </row>
    <row r="35" spans="1:17" ht="12.75">
      <c r="A35" s="2" t="s">
        <v>26</v>
      </c>
      <c r="B35" s="3">
        <f aca="true" t="shared" si="7" ref="B35:L35">SUM(B32:B34)</f>
        <v>0.9211757561405935</v>
      </c>
      <c r="C35" s="3">
        <f t="shared" si="7"/>
        <v>0.9357959396943534</v>
      </c>
      <c r="D35" s="3">
        <f t="shared" si="7"/>
        <v>0.9170398808318561</v>
      </c>
      <c r="E35" s="3">
        <f t="shared" si="7"/>
        <v>0.949378371566085</v>
      </c>
      <c r="F35" s="3">
        <f t="shared" si="7"/>
        <v>0.9181079714127865</v>
      </c>
      <c r="G35" s="3">
        <f t="shared" si="7"/>
        <v>0.925386617198493</v>
      </c>
      <c r="H35" s="3">
        <f t="shared" si="7"/>
        <v>0.8956938522876907</v>
      </c>
      <c r="I35" s="3">
        <f t="shared" si="7"/>
        <v>0.9134398871713042</v>
      </c>
      <c r="J35" s="3">
        <f t="shared" si="7"/>
        <v>0.9361065748106475</v>
      </c>
      <c r="K35" s="3">
        <f t="shared" si="7"/>
        <v>0.9514627099514221</v>
      </c>
      <c r="L35" s="3">
        <f t="shared" si="7"/>
        <v>0.9464610533270207</v>
      </c>
      <c r="N35" s="3">
        <f t="shared" si="5"/>
        <v>0.9281862376720228</v>
      </c>
      <c r="O35" s="3">
        <f t="shared" si="6"/>
        <v>0.017324884709561783</v>
      </c>
      <c r="P35" s="3"/>
      <c r="Q35" s="5"/>
    </row>
    <row r="36" spans="2:17" ht="3.7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  <c r="Q36" s="5"/>
    </row>
    <row r="37" spans="1:20" ht="12.75">
      <c r="A37" s="2" t="s">
        <v>17</v>
      </c>
      <c r="B37" s="3">
        <v>0.7682466328003097</v>
      </c>
      <c r="C37" s="3">
        <v>0.8896641132817208</v>
      </c>
      <c r="D37" s="3">
        <v>0.845515989858215</v>
      </c>
      <c r="E37" s="3">
        <v>0.7801533918203655</v>
      </c>
      <c r="F37" s="3">
        <v>0.7997789912750933</v>
      </c>
      <c r="G37" s="3">
        <v>0.6687379500408456</v>
      </c>
      <c r="H37" s="3">
        <v>0.758862738837709</v>
      </c>
      <c r="I37" s="3">
        <v>0.6282310376330265</v>
      </c>
      <c r="J37" s="3">
        <v>0.7354892178592611</v>
      </c>
      <c r="K37" s="3">
        <v>0.7515209911925809</v>
      </c>
      <c r="L37" s="3">
        <v>0.6808395248587927</v>
      </c>
      <c r="N37" s="3">
        <f t="shared" si="5"/>
        <v>0.7551855072234471</v>
      </c>
      <c r="O37" s="3">
        <f t="shared" si="6"/>
        <v>0.07652417642369388</v>
      </c>
      <c r="P37" s="3">
        <f>N37*3/3.06</f>
        <v>0.7403779482582814</v>
      </c>
      <c r="Q37" s="4">
        <f>P37/4</f>
        <v>0.18509448706457035</v>
      </c>
      <c r="S37" s="2" t="s">
        <v>83</v>
      </c>
      <c r="T37" s="10">
        <f>SUM(T16:T33)</f>
        <v>60.882596892918464</v>
      </c>
    </row>
    <row r="38" spans="6:25" ht="23.25">
      <c r="F38" s="12" t="s">
        <v>84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</row>
    <row r="39" spans="1:8" ht="12.75">
      <c r="A39" s="2" t="s">
        <v>37</v>
      </c>
      <c r="B39" s="2" t="s">
        <v>38</v>
      </c>
      <c r="C39" s="2" t="s">
        <v>39</v>
      </c>
      <c r="D39" s="2" t="s">
        <v>40</v>
      </c>
      <c r="E39" s="2" t="s">
        <v>41</v>
      </c>
      <c r="F39" s="2" t="s">
        <v>42</v>
      </c>
      <c r="G39" s="2" t="s">
        <v>43</v>
      </c>
      <c r="H39" s="2" t="s">
        <v>44</v>
      </c>
    </row>
    <row r="40" spans="1:8" ht="12.75">
      <c r="A40" s="2" t="s">
        <v>45</v>
      </c>
      <c r="B40" s="2" t="s">
        <v>28</v>
      </c>
      <c r="C40" s="2" t="s">
        <v>46</v>
      </c>
      <c r="D40" s="2">
        <v>20</v>
      </c>
      <c r="E40" s="2">
        <v>10</v>
      </c>
      <c r="F40" s="2">
        <v>600</v>
      </c>
      <c r="G40" s="2">
        <v>-600</v>
      </c>
      <c r="H40" s="2" t="s">
        <v>47</v>
      </c>
    </row>
    <row r="41" spans="1:8" ht="12.75">
      <c r="A41" s="2" t="s">
        <v>45</v>
      </c>
      <c r="B41" s="2" t="s">
        <v>29</v>
      </c>
      <c r="C41" s="2" t="s">
        <v>46</v>
      </c>
      <c r="D41" s="2">
        <v>20</v>
      </c>
      <c r="E41" s="2">
        <v>10</v>
      </c>
      <c r="F41" s="2">
        <v>600</v>
      </c>
      <c r="G41" s="2">
        <v>-600</v>
      </c>
      <c r="H41" s="2" t="s">
        <v>48</v>
      </c>
    </row>
    <row r="42" spans="1:11" ht="24">
      <c r="A42" s="2" t="s">
        <v>45</v>
      </c>
      <c r="B42" s="2" t="s">
        <v>17</v>
      </c>
      <c r="C42" s="2" t="s">
        <v>46</v>
      </c>
      <c r="D42" s="2">
        <v>20</v>
      </c>
      <c r="E42" s="2">
        <v>10</v>
      </c>
      <c r="F42" s="2">
        <v>800</v>
      </c>
      <c r="G42" s="2">
        <v>-800</v>
      </c>
      <c r="H42" s="2" t="s">
        <v>49</v>
      </c>
      <c r="K42" s="1" t="s">
        <v>57</v>
      </c>
    </row>
    <row r="43" spans="1:8" ht="12.75">
      <c r="A43" s="2" t="s">
        <v>45</v>
      </c>
      <c r="B43" s="2" t="s">
        <v>30</v>
      </c>
      <c r="C43" s="2" t="s">
        <v>46</v>
      </c>
      <c r="D43" s="2">
        <v>20</v>
      </c>
      <c r="E43" s="2">
        <v>10</v>
      </c>
      <c r="F43" s="2">
        <v>600</v>
      </c>
      <c r="G43" s="2">
        <v>-600</v>
      </c>
      <c r="H43" s="2" t="s">
        <v>50</v>
      </c>
    </row>
    <row r="44" spans="1:8" ht="12.75">
      <c r="A44" s="2" t="s">
        <v>45</v>
      </c>
      <c r="B44" s="2" t="s">
        <v>31</v>
      </c>
      <c r="C44" s="2" t="s">
        <v>46</v>
      </c>
      <c r="D44" s="2">
        <v>20</v>
      </c>
      <c r="E44" s="2">
        <v>10</v>
      </c>
      <c r="F44" s="2">
        <v>600</v>
      </c>
      <c r="G44" s="2">
        <v>-600</v>
      </c>
      <c r="H44" s="2" t="s">
        <v>51</v>
      </c>
    </row>
    <row r="45" spans="1:8" ht="12.75">
      <c r="A45" s="2" t="s">
        <v>52</v>
      </c>
      <c r="B45" s="2" t="s">
        <v>32</v>
      </c>
      <c r="C45" s="2" t="s">
        <v>46</v>
      </c>
      <c r="D45" s="2">
        <v>20</v>
      </c>
      <c r="E45" s="2">
        <v>10</v>
      </c>
      <c r="F45" s="2">
        <v>500</v>
      </c>
      <c r="G45" s="2">
        <v>-350</v>
      </c>
      <c r="H45" s="2" t="s">
        <v>50</v>
      </c>
    </row>
    <row r="46" spans="1:8" ht="12.75">
      <c r="A46" s="2" t="s">
        <v>52</v>
      </c>
      <c r="B46" s="2" t="s">
        <v>33</v>
      </c>
      <c r="C46" s="2" t="s">
        <v>46</v>
      </c>
      <c r="D46" s="2">
        <v>20</v>
      </c>
      <c r="E46" s="2">
        <v>10</v>
      </c>
      <c r="F46" s="2">
        <v>600</v>
      </c>
      <c r="G46" s="2">
        <v>-600</v>
      </c>
      <c r="H46" s="2" t="s">
        <v>53</v>
      </c>
    </row>
    <row r="47" spans="1:8" ht="12.75">
      <c r="A47" s="2" t="s">
        <v>54</v>
      </c>
      <c r="B47" s="2" t="s">
        <v>34</v>
      </c>
      <c r="C47" s="2" t="s">
        <v>46</v>
      </c>
      <c r="D47" s="2">
        <v>20</v>
      </c>
      <c r="E47" s="2">
        <v>10</v>
      </c>
      <c r="F47" s="2">
        <v>500</v>
      </c>
      <c r="G47" s="2">
        <v>-500</v>
      </c>
      <c r="H47" s="2" t="s">
        <v>55</v>
      </c>
    </row>
    <row r="48" spans="1:8" ht="12.75">
      <c r="A48" s="2" t="s">
        <v>54</v>
      </c>
      <c r="B48" s="2" t="s">
        <v>35</v>
      </c>
      <c r="C48" s="2" t="s">
        <v>46</v>
      </c>
      <c r="D48" s="2">
        <v>20</v>
      </c>
      <c r="E48" s="2">
        <v>10</v>
      </c>
      <c r="F48" s="2">
        <v>500</v>
      </c>
      <c r="G48" s="2">
        <v>-500</v>
      </c>
      <c r="H48" s="2" t="s">
        <v>56</v>
      </c>
    </row>
    <row r="51" spans="1:12" s="8" customFormat="1" ht="12.75">
      <c r="A51" s="8" t="s">
        <v>31</v>
      </c>
      <c r="B51" s="9">
        <v>6.454012233616949</v>
      </c>
      <c r="C51" s="9">
        <v>6.577078063278149</v>
      </c>
      <c r="D51" s="9">
        <v>6.544725158825918</v>
      </c>
      <c r="E51" s="9">
        <v>6.531857268144655</v>
      </c>
      <c r="F51" s="9">
        <v>6.506136230831013</v>
      </c>
      <c r="G51" s="9">
        <v>6.476251964118226</v>
      </c>
      <c r="H51" s="9">
        <v>6.468033208926938</v>
      </c>
      <c r="I51" s="9">
        <v>6.515974313755889</v>
      </c>
      <c r="J51" s="9">
        <v>6.540436562669822</v>
      </c>
      <c r="K51" s="9">
        <v>6.501739140177129</v>
      </c>
      <c r="L51" s="9">
        <v>6.453048251127614</v>
      </c>
    </row>
    <row r="52" s="8" customFormat="1" ht="12.75"/>
    <row r="53" spans="1:15" s="8" customFormat="1" ht="12.75">
      <c r="A53" s="8" t="s">
        <v>59</v>
      </c>
      <c r="B53" s="9">
        <f aca="true" t="shared" si="8" ref="B53:L53">B51-B17</f>
        <v>6.269724670818478</v>
      </c>
      <c r="C53" s="9">
        <f t="shared" si="8"/>
        <v>6.577078063278149</v>
      </c>
      <c r="D53" s="9">
        <f t="shared" si="8"/>
        <v>6.238847814241016</v>
      </c>
      <c r="E53" s="9">
        <f t="shared" si="8"/>
        <v>6.2134133649045795</v>
      </c>
      <c r="F53" s="9">
        <f t="shared" si="8"/>
        <v>6.58283857921606</v>
      </c>
      <c r="G53" s="9">
        <f t="shared" si="8"/>
        <v>6.655760597629111</v>
      </c>
      <c r="H53" s="9">
        <f t="shared" si="8"/>
        <v>6.321360651981476</v>
      </c>
      <c r="I53" s="9">
        <f t="shared" si="8"/>
        <v>6.405138002752145</v>
      </c>
      <c r="J53" s="9">
        <f t="shared" si="8"/>
        <v>6.459289022123305</v>
      </c>
      <c r="K53" s="9">
        <f t="shared" si="8"/>
        <v>6.29179250566194</v>
      </c>
      <c r="L53" s="9">
        <f t="shared" si="8"/>
        <v>6.064948274447079</v>
      </c>
      <c r="N53" s="9">
        <f>AVERAGE(B53:L53)</f>
        <v>6.370926504277577</v>
      </c>
      <c r="O53" s="9">
        <f>STDEV(B53:L53)</f>
        <v>0.18230541292558722</v>
      </c>
    </row>
  </sheetData>
  <mergeCells count="1">
    <mergeCell ref="F38:Y38"/>
  </mergeCells>
  <printOptions/>
  <pageMargins left="0.2" right="0.24" top="0.55" bottom="0.7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2006-10-12T00:54:27Z</cp:lastPrinted>
  <dcterms:created xsi:type="dcterms:W3CDTF">2006-10-12T00:47:00Z</dcterms:created>
  <dcterms:modified xsi:type="dcterms:W3CDTF">2006-10-25T20:13:48Z</dcterms:modified>
  <cp:category/>
  <cp:version/>
  <cp:contentType/>
  <cp:contentStatus/>
</cp:coreProperties>
</file>