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5645" windowHeight="1138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<sst xmlns="http://schemas.openxmlformats.org/spreadsheetml/2006/main" count="109" uniqueCount="62">
  <si>
    <t>glauberite50350glauberite50350glauberite50350glauberite50350glauberite50350glauberite50350glauberite50350glauberite50350glauberite50350glauberite50350glauberite50350glauberite50350glauberite50350glauberite50350glauberite50350</t>
  </si>
  <si>
    <t>#31</t>
  </si>
  <si>
    <t>#32</t>
  </si>
  <si>
    <t>#33</t>
  </si>
  <si>
    <t>#34</t>
  </si>
  <si>
    <t>#35</t>
  </si>
  <si>
    <t>#36</t>
  </si>
  <si>
    <t>#38</t>
  </si>
  <si>
    <t>#39</t>
  </si>
  <si>
    <t>#40</t>
  </si>
  <si>
    <t>#41</t>
  </si>
  <si>
    <t>#42</t>
  </si>
  <si>
    <t>#43</t>
  </si>
  <si>
    <t>#44</t>
  </si>
  <si>
    <t>#45</t>
  </si>
  <si>
    <t>Ox</t>
  </si>
  <si>
    <t>Wt</t>
  </si>
  <si>
    <t>Percents</t>
  </si>
  <si>
    <t>Average</t>
  </si>
  <si>
    <t>Standard</t>
  </si>
  <si>
    <t>Dev</t>
  </si>
  <si>
    <t>Na2O</t>
  </si>
  <si>
    <t>MgO</t>
  </si>
  <si>
    <t>Al2O3</t>
  </si>
  <si>
    <t>K2O</t>
  </si>
  <si>
    <t>CaO</t>
  </si>
  <si>
    <t>FeO</t>
  </si>
  <si>
    <t>SO3</t>
  </si>
  <si>
    <t>Cl</t>
  </si>
  <si>
    <t>Totals</t>
  </si>
  <si>
    <t>Na</t>
  </si>
  <si>
    <t>Mg</t>
  </si>
  <si>
    <t>Al</t>
  </si>
  <si>
    <t>K</t>
  </si>
  <si>
    <t>Ca</t>
  </si>
  <si>
    <t>Fe</t>
  </si>
  <si>
    <t>S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</si>
  <si>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</si>
  <si>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</si>
  <si>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</si>
  <si>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</si>
  <si>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</si>
  <si>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</si>
  <si>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</si>
  <si>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</si>
  <si>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</si>
  <si>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</si>
  <si>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</si>
  <si>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</si>
  <si>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kspar-OR1</t>
  </si>
  <si>
    <t>PET</t>
  </si>
  <si>
    <t>chalcopy</t>
  </si>
  <si>
    <t>scap-s</t>
  </si>
  <si>
    <t>LIF</t>
  </si>
  <si>
    <t>fayalite</t>
  </si>
  <si>
    <t>Na S Ca</t>
  </si>
  <si>
    <t>Divided by Molar Weight</t>
  </si>
  <si>
    <t xml:space="preserve">Total </t>
  </si>
  <si>
    <t>scale to 8 oxygens</t>
  </si>
  <si>
    <t>cations per O</t>
  </si>
  <si>
    <t>cations</t>
  </si>
  <si>
    <r>
      <rPr>
        <sz val="16"/>
        <rFont val="Times New Roman"/>
        <family val="1"/>
      </rPr>
      <t>Na</t>
    </r>
    <r>
      <rPr>
        <vertAlign val="subscript"/>
        <sz val="16"/>
        <rFont val="Times New Roman"/>
        <family val="1"/>
      </rPr>
      <t>1.90</t>
    </r>
    <r>
      <rPr>
        <sz val="16"/>
        <rFont val="Times New Roman"/>
        <family val="1"/>
      </rPr>
      <t>Ca</t>
    </r>
    <r>
      <rPr>
        <vertAlign val="subscript"/>
        <sz val="16"/>
        <rFont val="Times New Roman"/>
        <family val="1"/>
      </rPr>
      <t>1.15</t>
    </r>
    <r>
      <rPr>
        <sz val="16"/>
        <rFont val="Times New Roman"/>
        <family val="1"/>
      </rPr>
      <t>S</t>
    </r>
    <r>
      <rPr>
        <vertAlign val="subscript"/>
        <sz val="16"/>
        <rFont val="Times New Roman"/>
        <family val="1"/>
      </rPr>
      <t>1.97</t>
    </r>
    <r>
      <rPr>
        <sz val="16"/>
        <rFont val="Times New Roman"/>
        <family val="1"/>
      </rPr>
      <t>O</t>
    </r>
    <r>
      <rPr>
        <vertAlign val="subscript"/>
        <sz val="16"/>
        <rFont val="Times New Roman"/>
        <family val="1"/>
      </rPr>
      <t>8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</si>
</sst>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00"/>
  </numFmts>
  <fonts count="42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Times New Roman"/>
      <family val="1"/>
    </font>
    <font>
      <vertAlign val="subscript"/>
      <sz val="16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5275"/>
          <c:w val="0.95625"/>
          <c:h val="0.88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pdf_output!$Q$4:$Q$11</c:f>
              <c:numCache/>
            </c:numRef>
          </c:xVal>
          <c:yVal>
            <c:numRef>
              <c:f>pdf_output!$R$4:$R$11</c:f>
              <c:numCache/>
            </c:numRef>
          </c:yVal>
          <c:smooth val="0"/>
        </c:ser>
        <c:axId val="46131631"/>
        <c:axId val="12531496"/>
      </c:scatterChart>
      <c:valAx>
        <c:axId val="46131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31496"/>
        <c:crosses val="autoZero"/>
        <c:crossBetween val="midCat"/>
        <c:dispUnits/>
      </c:valAx>
      <c:valAx>
        <c:axId val="125314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3163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57150</xdr:colOff>
      <xdr:row>2</xdr:row>
      <xdr:rowOff>114300</xdr:rowOff>
    </xdr:from>
    <xdr:to>
      <xdr:col>31</xdr:col>
      <xdr:colOff>228600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9267825" y="438150"/>
        <a:ext cx="4572000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8"/>
  <sheetViews>
    <sheetView tabSelected="1" zoomScalePageLayoutView="0" workbookViewId="0" topLeftCell="A1">
      <selection activeCell="X29" sqref="X29"/>
    </sheetView>
  </sheetViews>
  <sheetFormatPr defaultColWidth="5.25390625" defaultRowHeight="13.5"/>
  <cols>
    <col min="1" max="1" width="13.00390625" style="1" customWidth="1"/>
    <col min="2" max="2" width="9.375" style="1" bestFit="1" customWidth="1"/>
    <col min="3" max="16" width="5.25390625" style="1" customWidth="1"/>
    <col min="17" max="18" width="7.25390625" style="1" bestFit="1" customWidth="1"/>
    <col min="19" max="16384" width="5.25390625" style="1" customWidth="1"/>
  </cols>
  <sheetData>
    <row r="1" ht="12.75">
      <c r="B1" s="1" t="s">
        <v>0</v>
      </c>
    </row>
    <row r="2" spans="2:15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9" ht="12.75">
      <c r="A3" s="1" t="s">
        <v>15</v>
      </c>
      <c r="B3" s="1" t="s">
        <v>16</v>
      </c>
      <c r="C3" s="1" t="s">
        <v>17</v>
      </c>
      <c r="D3" s="1" t="s">
        <v>18</v>
      </c>
      <c r="E3" s="1" t="s">
        <v>19</v>
      </c>
      <c r="F3" s="1" t="s">
        <v>20</v>
      </c>
      <c r="S3" s="1" t="s">
        <v>55</v>
      </c>
    </row>
    <row r="4" spans="1:18" ht="12.75">
      <c r="A4" s="1" t="s">
        <v>27</v>
      </c>
      <c r="B4" s="1">
        <v>57.33</v>
      </c>
      <c r="C4" s="1">
        <v>57.41</v>
      </c>
      <c r="D4" s="1">
        <v>56.87</v>
      </c>
      <c r="E4" s="1">
        <v>57.33</v>
      </c>
      <c r="F4" s="1">
        <v>57.08</v>
      </c>
      <c r="G4" s="1">
        <v>56.34</v>
      </c>
      <c r="H4" s="1">
        <v>56.61</v>
      </c>
      <c r="I4" s="1">
        <v>57.43</v>
      </c>
      <c r="J4" s="1">
        <v>56.52</v>
      </c>
      <c r="K4" s="1">
        <v>56.4</v>
      </c>
      <c r="L4" s="1">
        <v>56.68</v>
      </c>
      <c r="M4" s="1">
        <v>56.76</v>
      </c>
      <c r="N4" s="1">
        <v>56.5</v>
      </c>
      <c r="O4" s="1">
        <v>57.09</v>
      </c>
      <c r="Q4" s="2">
        <f aca="true" t="shared" si="0" ref="Q4:Q12">AVERAGE(B4:O4)</f>
        <v>56.88214285714286</v>
      </c>
      <c r="R4" s="2">
        <f aca="true" t="shared" si="1" ref="R4:R12">STDEV(B4:O4)</f>
        <v>0.3918237156880132</v>
      </c>
    </row>
    <row r="5" spans="1:21" ht="12.75">
      <c r="A5" s="1" t="s">
        <v>25</v>
      </c>
      <c r="B5" s="2">
        <v>23.18</v>
      </c>
      <c r="C5" s="2">
        <v>23.45</v>
      </c>
      <c r="D5" s="2">
        <v>23.35</v>
      </c>
      <c r="E5" s="2">
        <v>23.26</v>
      </c>
      <c r="F5" s="2">
        <v>23.32</v>
      </c>
      <c r="G5" s="2">
        <v>22.94</v>
      </c>
      <c r="H5" s="2">
        <v>22.88</v>
      </c>
      <c r="I5" s="2">
        <v>22.87</v>
      </c>
      <c r="J5" s="2">
        <v>23.03</v>
      </c>
      <c r="K5" s="2">
        <v>23.31</v>
      </c>
      <c r="L5" s="2">
        <v>23.33</v>
      </c>
      <c r="M5" s="2">
        <v>23.26</v>
      </c>
      <c r="N5" s="2">
        <v>23.56</v>
      </c>
      <c r="O5" s="2">
        <v>23.27</v>
      </c>
      <c r="P5" s="2"/>
      <c r="Q5" s="2">
        <f t="shared" si="0"/>
        <v>23.215</v>
      </c>
      <c r="R5" s="2">
        <f t="shared" si="1"/>
        <v>0.21033855493549444</v>
      </c>
      <c r="S5" s="2"/>
      <c r="T5" s="2"/>
      <c r="U5" s="2"/>
    </row>
    <row r="6" spans="1:21" ht="12.75">
      <c r="A6" s="1" t="s">
        <v>21</v>
      </c>
      <c r="B6" s="2">
        <v>21.7</v>
      </c>
      <c r="C6" s="2">
        <v>21.25</v>
      </c>
      <c r="D6" s="2">
        <v>20.99</v>
      </c>
      <c r="E6" s="2">
        <v>21.29</v>
      </c>
      <c r="F6" s="2">
        <v>21.15</v>
      </c>
      <c r="G6" s="2">
        <v>21.19</v>
      </c>
      <c r="H6" s="2">
        <v>21.53</v>
      </c>
      <c r="I6" s="2">
        <v>21.74</v>
      </c>
      <c r="J6" s="2">
        <v>20.93</v>
      </c>
      <c r="K6" s="2">
        <v>21.46</v>
      </c>
      <c r="L6" s="2">
        <v>21.51</v>
      </c>
      <c r="M6" s="2">
        <v>21.17</v>
      </c>
      <c r="N6" s="2">
        <v>20.95</v>
      </c>
      <c r="O6" s="2">
        <v>20.82</v>
      </c>
      <c r="P6" s="2"/>
      <c r="Q6" s="2">
        <f t="shared" si="0"/>
        <v>21.262857142857143</v>
      </c>
      <c r="R6" s="2">
        <f t="shared" si="1"/>
        <v>0.2904751696372469</v>
      </c>
      <c r="S6" s="2"/>
      <c r="T6" s="2"/>
      <c r="U6" s="2"/>
    </row>
    <row r="7" spans="1:21" ht="12.75">
      <c r="A7" s="1" t="s">
        <v>23</v>
      </c>
      <c r="B7" s="2">
        <v>0.01</v>
      </c>
      <c r="C7" s="2">
        <v>0.03</v>
      </c>
      <c r="D7" s="2">
        <v>0</v>
      </c>
      <c r="E7" s="2">
        <v>0</v>
      </c>
      <c r="F7" s="2">
        <v>0.06</v>
      </c>
      <c r="G7" s="2">
        <v>0</v>
      </c>
      <c r="H7" s="2">
        <v>0</v>
      </c>
      <c r="I7" s="2">
        <v>0</v>
      </c>
      <c r="J7" s="2">
        <v>0.18</v>
      </c>
      <c r="K7" s="2">
        <v>0</v>
      </c>
      <c r="L7" s="2">
        <v>0.01</v>
      </c>
      <c r="M7" s="2">
        <v>0</v>
      </c>
      <c r="N7" s="2">
        <v>0</v>
      </c>
      <c r="O7" s="2">
        <v>0</v>
      </c>
      <c r="P7" s="2"/>
      <c r="Q7" s="2">
        <f t="shared" si="0"/>
        <v>0.020714285714285716</v>
      </c>
      <c r="R7" s="2">
        <f t="shared" si="1"/>
        <v>0.0489056054226736</v>
      </c>
      <c r="S7" s="2"/>
      <c r="T7" s="2"/>
      <c r="U7" s="2"/>
    </row>
    <row r="8" spans="1:21" ht="12.75">
      <c r="A8" s="1" t="s">
        <v>22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0.03</v>
      </c>
      <c r="J8" s="2">
        <v>0.06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/>
      <c r="Q8" s="2">
        <f t="shared" si="0"/>
        <v>0.0064285714285714285</v>
      </c>
      <c r="R8" s="2">
        <f t="shared" si="1"/>
        <v>0.017368026705655185</v>
      </c>
      <c r="S8" s="2"/>
      <c r="T8" s="2"/>
      <c r="U8" s="2"/>
    </row>
    <row r="9" spans="1:21" ht="12.75">
      <c r="A9" s="1" t="s">
        <v>26</v>
      </c>
      <c r="B9" s="2">
        <v>0.03</v>
      </c>
      <c r="C9" s="2">
        <v>0.04</v>
      </c>
      <c r="D9" s="2">
        <v>0</v>
      </c>
      <c r="E9" s="2">
        <v>0</v>
      </c>
      <c r="F9" s="2">
        <v>0.04</v>
      </c>
      <c r="G9" s="2">
        <v>0.02</v>
      </c>
      <c r="H9" s="2">
        <v>0.08</v>
      </c>
      <c r="I9" s="2">
        <v>0.03</v>
      </c>
      <c r="J9" s="2">
        <v>0</v>
      </c>
      <c r="K9" s="2">
        <v>0</v>
      </c>
      <c r="L9" s="2">
        <v>0</v>
      </c>
      <c r="M9" s="2">
        <v>0.06</v>
      </c>
      <c r="N9" s="2">
        <v>0.01</v>
      </c>
      <c r="O9" s="2">
        <v>0</v>
      </c>
      <c r="P9" s="2"/>
      <c r="Q9" s="2">
        <f t="shared" si="0"/>
        <v>0.022142857142857148</v>
      </c>
      <c r="R9" s="2">
        <f t="shared" si="1"/>
        <v>0.025773740789526732</v>
      </c>
      <c r="S9" s="2"/>
      <c r="T9" s="2"/>
      <c r="U9" s="2"/>
    </row>
    <row r="10" spans="1:21" ht="12.75">
      <c r="A10" s="1" t="s">
        <v>24</v>
      </c>
      <c r="B10" s="2">
        <v>0.01</v>
      </c>
      <c r="C10" s="2">
        <v>0.03</v>
      </c>
      <c r="D10" s="2">
        <v>0</v>
      </c>
      <c r="E10" s="2">
        <v>0</v>
      </c>
      <c r="F10" s="2">
        <v>0.01</v>
      </c>
      <c r="G10" s="2">
        <v>0</v>
      </c>
      <c r="H10" s="2">
        <v>0.02</v>
      </c>
      <c r="I10" s="2">
        <v>0.02</v>
      </c>
      <c r="J10" s="2">
        <v>0.04</v>
      </c>
      <c r="K10" s="2">
        <v>0</v>
      </c>
      <c r="L10" s="2">
        <v>0.02</v>
      </c>
      <c r="M10" s="2">
        <v>0</v>
      </c>
      <c r="N10" s="2">
        <v>0.02</v>
      </c>
      <c r="O10" s="2">
        <v>0.02</v>
      </c>
      <c r="P10" s="2"/>
      <c r="Q10" s="2">
        <f t="shared" si="0"/>
        <v>0.01357142857142857</v>
      </c>
      <c r="R10" s="2">
        <f t="shared" si="1"/>
        <v>0.012774459408789605</v>
      </c>
      <c r="S10" s="2"/>
      <c r="T10" s="2"/>
      <c r="U10" s="2"/>
    </row>
    <row r="11" spans="1:21" ht="12.75">
      <c r="A11" s="1" t="s">
        <v>28</v>
      </c>
      <c r="B11" s="2">
        <v>0.01</v>
      </c>
      <c r="C11" s="2">
        <v>0.01</v>
      </c>
      <c r="D11" s="2">
        <v>0.01</v>
      </c>
      <c r="E11" s="2">
        <v>0</v>
      </c>
      <c r="F11" s="2">
        <v>0.01</v>
      </c>
      <c r="G11" s="2">
        <v>0.02</v>
      </c>
      <c r="H11" s="2">
        <v>0</v>
      </c>
      <c r="I11" s="2">
        <v>0.01</v>
      </c>
      <c r="J11" s="2">
        <v>0</v>
      </c>
      <c r="K11" s="2">
        <v>0</v>
      </c>
      <c r="L11" s="2">
        <v>0</v>
      </c>
      <c r="M11" s="2">
        <v>0.01</v>
      </c>
      <c r="N11" s="2">
        <v>0</v>
      </c>
      <c r="O11" s="2">
        <v>0.01</v>
      </c>
      <c r="P11" s="2"/>
      <c r="Q11" s="2">
        <f t="shared" si="0"/>
        <v>0.006428571428571428</v>
      </c>
      <c r="R11" s="2">
        <f t="shared" si="1"/>
        <v>0.006333236937766511</v>
      </c>
      <c r="S11" s="2"/>
      <c r="T11" s="2"/>
      <c r="U11" s="2"/>
    </row>
    <row r="12" spans="1:21" ht="12.75">
      <c r="A12" s="1" t="s">
        <v>29</v>
      </c>
      <c r="B12" s="2">
        <f>SUM(B4:B11)</f>
        <v>102.27000000000001</v>
      </c>
      <c r="C12" s="2">
        <f aca="true" t="shared" si="2" ref="C12:O12">SUM(C4:C11)</f>
        <v>102.22000000000001</v>
      </c>
      <c r="D12" s="2">
        <f t="shared" si="2"/>
        <v>101.22</v>
      </c>
      <c r="E12" s="2">
        <f t="shared" si="2"/>
        <v>101.88</v>
      </c>
      <c r="F12" s="2">
        <f t="shared" si="2"/>
        <v>101.67000000000003</v>
      </c>
      <c r="G12" s="2">
        <f t="shared" si="2"/>
        <v>100.50999999999999</v>
      </c>
      <c r="H12" s="2">
        <f t="shared" si="2"/>
        <v>101.11999999999999</v>
      </c>
      <c r="I12" s="2">
        <f t="shared" si="2"/>
        <v>102.13</v>
      </c>
      <c r="J12" s="2">
        <f t="shared" si="2"/>
        <v>100.76000000000003</v>
      </c>
      <c r="K12" s="2">
        <f t="shared" si="2"/>
        <v>101.16999999999999</v>
      </c>
      <c r="L12" s="2">
        <f t="shared" si="2"/>
        <v>101.55</v>
      </c>
      <c r="M12" s="2">
        <f t="shared" si="2"/>
        <v>101.26</v>
      </c>
      <c r="N12" s="2">
        <f t="shared" si="2"/>
        <v>101.04</v>
      </c>
      <c r="O12" s="2">
        <f t="shared" si="2"/>
        <v>101.21000000000001</v>
      </c>
      <c r="P12" s="2"/>
      <c r="Q12" s="2">
        <f t="shared" si="0"/>
        <v>101.42928571428571</v>
      </c>
      <c r="R12" s="2">
        <f t="shared" si="1"/>
        <v>0.542550448357526</v>
      </c>
      <c r="S12" s="2"/>
      <c r="T12" s="2"/>
      <c r="U12" s="2"/>
    </row>
    <row r="13" spans="2:21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2:21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ht="18.75">
      <c r="K15" s="3"/>
    </row>
    <row r="16" spans="1:8" ht="12.75">
      <c r="A16" s="1" t="s">
        <v>37</v>
      </c>
      <c r="B16" s="1" t="s">
        <v>38</v>
      </c>
      <c r="C16" s="1" t="s">
        <v>39</v>
      </c>
      <c r="D16" s="1" t="s">
        <v>40</v>
      </c>
      <c r="E16" s="1" t="s">
        <v>41</v>
      </c>
      <c r="F16" s="1" t="s">
        <v>42</v>
      </c>
      <c r="G16" s="1" t="s">
        <v>43</v>
      </c>
      <c r="H16" s="1" t="s">
        <v>44</v>
      </c>
    </row>
    <row r="17" spans="1:14" ht="12.75">
      <c r="A17" s="1" t="s">
        <v>45</v>
      </c>
      <c r="B17" s="1" t="s">
        <v>30</v>
      </c>
      <c r="C17" s="1" t="s">
        <v>46</v>
      </c>
      <c r="D17" s="1">
        <v>20</v>
      </c>
      <c r="E17" s="1">
        <v>10</v>
      </c>
      <c r="F17" s="1">
        <v>600</v>
      </c>
      <c r="G17" s="1">
        <v>-600</v>
      </c>
      <c r="H17" s="1" t="s">
        <v>47</v>
      </c>
      <c r="M17" s="1" t="s">
        <v>27</v>
      </c>
      <c r="N17" s="1">
        <v>80.07</v>
      </c>
    </row>
    <row r="18" spans="1:14" ht="12.75">
      <c r="A18" s="1" t="s">
        <v>45</v>
      </c>
      <c r="B18" s="1" t="s">
        <v>31</v>
      </c>
      <c r="C18" s="1" t="s">
        <v>46</v>
      </c>
      <c r="D18" s="1">
        <v>20</v>
      </c>
      <c r="E18" s="1">
        <v>10</v>
      </c>
      <c r="F18" s="1">
        <v>600</v>
      </c>
      <c r="G18" s="1">
        <v>-600</v>
      </c>
      <c r="H18" s="1" t="s">
        <v>48</v>
      </c>
      <c r="M18" s="1" t="s">
        <v>25</v>
      </c>
      <c r="N18" s="1">
        <v>56.08</v>
      </c>
    </row>
    <row r="19" spans="1:14" ht="12.75">
      <c r="A19" s="1" t="s">
        <v>45</v>
      </c>
      <c r="B19" s="1" t="s">
        <v>32</v>
      </c>
      <c r="C19" s="1" t="s">
        <v>46</v>
      </c>
      <c r="D19" s="1">
        <v>20</v>
      </c>
      <c r="E19" s="1">
        <v>10</v>
      </c>
      <c r="F19" s="1">
        <v>600</v>
      </c>
      <c r="G19" s="1">
        <v>-600</v>
      </c>
      <c r="H19" s="1" t="s">
        <v>49</v>
      </c>
      <c r="M19" s="1" t="s">
        <v>21</v>
      </c>
      <c r="N19" s="1">
        <v>61.98</v>
      </c>
    </row>
    <row r="20" spans="1:14" ht="12.75">
      <c r="A20" s="1" t="s">
        <v>50</v>
      </c>
      <c r="B20" s="1" t="s">
        <v>33</v>
      </c>
      <c r="C20" s="1" t="s">
        <v>46</v>
      </c>
      <c r="D20" s="1">
        <v>20</v>
      </c>
      <c r="E20" s="1">
        <v>10</v>
      </c>
      <c r="F20" s="1">
        <v>600</v>
      </c>
      <c r="G20" s="1">
        <v>-600</v>
      </c>
      <c r="H20" s="1" t="s">
        <v>49</v>
      </c>
      <c r="M20" s="1" t="s">
        <v>23</v>
      </c>
      <c r="N20" s="1">
        <v>101.96</v>
      </c>
    </row>
    <row r="21" spans="1:14" ht="12.75">
      <c r="A21" s="1" t="s">
        <v>50</v>
      </c>
      <c r="B21" s="1" t="s">
        <v>34</v>
      </c>
      <c r="C21" s="1" t="s">
        <v>46</v>
      </c>
      <c r="D21" s="1">
        <v>20</v>
      </c>
      <c r="E21" s="1">
        <v>10</v>
      </c>
      <c r="F21" s="1">
        <v>600</v>
      </c>
      <c r="G21" s="1">
        <v>-600</v>
      </c>
      <c r="H21" s="1" t="s">
        <v>48</v>
      </c>
      <c r="M21" s="1" t="s">
        <v>22</v>
      </c>
      <c r="N21" s="1">
        <v>40.31</v>
      </c>
    </row>
    <row r="22" spans="1:14" ht="12.75">
      <c r="A22" s="1" t="s">
        <v>50</v>
      </c>
      <c r="B22" s="1" t="s">
        <v>36</v>
      </c>
      <c r="C22" s="1" t="s">
        <v>46</v>
      </c>
      <c r="D22" s="1">
        <v>20</v>
      </c>
      <c r="E22" s="1">
        <v>10</v>
      </c>
      <c r="F22" s="1">
        <v>300</v>
      </c>
      <c r="G22" s="1">
        <v>-250</v>
      </c>
      <c r="H22" s="1" t="s">
        <v>51</v>
      </c>
      <c r="M22" s="1" t="s">
        <v>26</v>
      </c>
      <c r="N22" s="1">
        <v>71.85</v>
      </c>
    </row>
    <row r="23" spans="1:14" ht="12.75">
      <c r="A23" s="1" t="s">
        <v>50</v>
      </c>
      <c r="B23" s="1" t="s">
        <v>28</v>
      </c>
      <c r="C23" s="1" t="s">
        <v>46</v>
      </c>
      <c r="D23" s="1">
        <v>20</v>
      </c>
      <c r="E23" s="1">
        <v>10</v>
      </c>
      <c r="F23" s="1">
        <v>600</v>
      </c>
      <c r="G23" s="1">
        <v>-300</v>
      </c>
      <c r="H23" s="1" t="s">
        <v>52</v>
      </c>
      <c r="M23" s="1" t="s">
        <v>24</v>
      </c>
      <c r="N23" s="1">
        <v>94.18</v>
      </c>
    </row>
    <row r="24" spans="1:14" ht="12.75">
      <c r="A24" s="1" t="s">
        <v>53</v>
      </c>
      <c r="B24" s="1" t="s">
        <v>35</v>
      </c>
      <c r="C24" s="1" t="s">
        <v>46</v>
      </c>
      <c r="D24" s="1">
        <v>20</v>
      </c>
      <c r="E24" s="1">
        <v>10</v>
      </c>
      <c r="F24" s="1">
        <v>300</v>
      </c>
      <c r="G24" s="1">
        <v>-300</v>
      </c>
      <c r="H24" s="1" t="s">
        <v>54</v>
      </c>
      <c r="M24" s="1" t="s">
        <v>28</v>
      </c>
      <c r="N24" s="1">
        <v>35.45</v>
      </c>
    </row>
    <row r="26" ht="12.75">
      <c r="A26" s="1" t="s">
        <v>56</v>
      </c>
    </row>
    <row r="27" spans="1:21" ht="12.75">
      <c r="A27" s="1" t="s">
        <v>27</v>
      </c>
      <c r="B27" s="4">
        <f>$B$4:$O$4/$N$17</f>
        <v>0.7159985013113526</v>
      </c>
      <c r="C27" s="4">
        <f>$B$4:$O$4/$N$17</f>
        <v>0.7169976270763082</v>
      </c>
      <c r="D27" s="4">
        <f>$B$4:$O$4/$N$17</f>
        <v>0.7102535281628576</v>
      </c>
      <c r="E27" s="4">
        <f>$B$4:$O$4/$N$17</f>
        <v>0.7159985013113526</v>
      </c>
      <c r="F27" s="4">
        <f>$B$4:$O$4/$N$17</f>
        <v>0.7128762332958661</v>
      </c>
      <c r="G27" s="4">
        <f>$B$4:$O$4/$N$17</f>
        <v>0.7036343199700263</v>
      </c>
      <c r="H27" s="4">
        <f>$B$4:$O$4/$N$17</f>
        <v>0.7070063694267517</v>
      </c>
      <c r="I27" s="4">
        <f>$B$4:$O$4/$N$17</f>
        <v>0.7172474085175472</v>
      </c>
      <c r="J27" s="4">
        <f>$B$4:$O$4/$N$17</f>
        <v>0.7058823529411765</v>
      </c>
      <c r="K27" s="4">
        <f>$B$4:$O$4/$N$17</f>
        <v>0.704383664293743</v>
      </c>
      <c r="L27" s="4">
        <f>$B$4:$O$4/$N$17</f>
        <v>0.7078806044710878</v>
      </c>
      <c r="M27" s="4">
        <f>$B$4:$O$4/$N$17</f>
        <v>0.7088797302360434</v>
      </c>
      <c r="N27" s="4">
        <f>$B$4:$O$4/$N$17</f>
        <v>0.7056325714999376</v>
      </c>
      <c r="O27" s="4">
        <f>$B$4:$O$4/$N$17</f>
        <v>0.7130011240164856</v>
      </c>
      <c r="Q27" s="4">
        <f>AVERAGE(B27:O27)</f>
        <v>0.7104051811807527</v>
      </c>
      <c r="R27" s="1">
        <f>STDEV(B27:O27)</f>
        <v>0.004893514620811132</v>
      </c>
      <c r="U27" s="1">
        <f>2*Q27/0.7104</f>
        <v>2.0000145866575245</v>
      </c>
    </row>
    <row r="28" spans="1:21" ht="12.75">
      <c r="A28" s="1" t="s">
        <v>25</v>
      </c>
      <c r="B28" s="4">
        <f>$B$5:$O$5/$N$18</f>
        <v>0.41333808844507847</v>
      </c>
      <c r="C28" s="4">
        <f>$B$5:$O$5/$N$18</f>
        <v>0.41815263908701855</v>
      </c>
      <c r="D28" s="4">
        <f>$B$5:$O$5/$N$18</f>
        <v>0.41636947218259635</v>
      </c>
      <c r="E28" s="4">
        <f>$B$5:$O$5/$N$18</f>
        <v>0.4147646219686163</v>
      </c>
      <c r="F28" s="4">
        <f>$B$5:$O$5/$N$18</f>
        <v>0.41583452211126964</v>
      </c>
      <c r="G28" s="4">
        <f>$B$5:$O$5/$N$18</f>
        <v>0.4090584878744651</v>
      </c>
      <c r="H28" s="4">
        <f>$B$5:$O$5/$N$18</f>
        <v>0.4079885877318117</v>
      </c>
      <c r="I28" s="4">
        <f>$B$5:$O$5/$N$18</f>
        <v>0.4078102710413695</v>
      </c>
      <c r="J28" s="4">
        <f>$B$5:$O$5/$N$18</f>
        <v>0.41066333808844513</v>
      </c>
      <c r="K28" s="4">
        <f>$B$5:$O$5/$N$18</f>
        <v>0.4156562054208274</v>
      </c>
      <c r="L28" s="4">
        <f>$B$5:$O$5/$N$18</f>
        <v>0.4160128388017118</v>
      </c>
      <c r="M28" s="4">
        <f>$B$5:$O$5/$N$18</f>
        <v>0.4147646219686163</v>
      </c>
      <c r="N28" s="4">
        <f>$B$5:$O$5/$N$18</f>
        <v>0.42011412268188303</v>
      </c>
      <c r="O28" s="4">
        <f>$B$5:$O$5/$N$18</f>
        <v>0.4149429386590585</v>
      </c>
      <c r="Q28" s="4">
        <f aca="true" t="shared" si="3" ref="Q28:Q34">AVERAGE(B28:O28)</f>
        <v>0.41396219686162633</v>
      </c>
      <c r="R28" s="1">
        <f aca="true" t="shared" si="4" ref="R28:R34">STDEV(B28:O28)</f>
        <v>0.003750687498847873</v>
      </c>
      <c r="U28" s="1">
        <f aca="true" t="shared" si="5" ref="U28:U34">2*Q28/0.7104</f>
        <v>1.16543411278611</v>
      </c>
    </row>
    <row r="29" spans="1:21" ht="12.75">
      <c r="A29" s="1" t="s">
        <v>21</v>
      </c>
      <c r="B29" s="4">
        <f>$B$6:$O$6/$N$19</f>
        <v>0.3501129396579542</v>
      </c>
      <c r="C29" s="4">
        <f>$B$6:$O$6/$N$19</f>
        <v>0.34285253307518554</v>
      </c>
      <c r="D29" s="4">
        <f>$B$6:$O$6/$N$19</f>
        <v>0.33865763149403033</v>
      </c>
      <c r="E29" s="4">
        <f>$B$6:$O$6/$N$19</f>
        <v>0.3434979025492094</v>
      </c>
      <c r="F29" s="4">
        <f>$B$6:$O$6/$N$19</f>
        <v>0.34123910939012586</v>
      </c>
      <c r="G29" s="4">
        <f>$B$6:$O$6/$N$19</f>
        <v>0.34188447886414974</v>
      </c>
      <c r="H29" s="4">
        <f>$B$6:$O$6/$N$19</f>
        <v>0.3473701193933527</v>
      </c>
      <c r="I29" s="4">
        <f>$B$6:$O$6/$N$19</f>
        <v>0.35075830913197803</v>
      </c>
      <c r="J29" s="4">
        <f>$B$6:$O$6/$N$19</f>
        <v>0.33768957728299454</v>
      </c>
      <c r="K29" s="4">
        <f>$B$6:$O$6/$N$19</f>
        <v>0.34624072281381096</v>
      </c>
      <c r="L29" s="4">
        <f>$B$6:$O$6/$N$19</f>
        <v>0.3470474346563408</v>
      </c>
      <c r="M29" s="4">
        <f>$B$6:$O$6/$N$19</f>
        <v>0.34156179412713783</v>
      </c>
      <c r="N29" s="4">
        <f>$B$6:$O$6/$N$19</f>
        <v>0.33801226202000645</v>
      </c>
      <c r="O29" s="4">
        <f>$B$6:$O$6/$N$19</f>
        <v>0.33591481122942884</v>
      </c>
      <c r="Q29" s="4">
        <f t="shared" si="3"/>
        <v>0.3430599732632647</v>
      </c>
      <c r="R29" s="1">
        <f t="shared" si="4"/>
        <v>0.004686595186145701</v>
      </c>
      <c r="U29" s="1">
        <f t="shared" si="5"/>
        <v>0.9658219967997317</v>
      </c>
    </row>
    <row r="30" spans="1:21" ht="12.75">
      <c r="A30" s="1" t="s">
        <v>23</v>
      </c>
      <c r="B30" s="4">
        <f>$B$7:$O$7/$N$20</f>
        <v>9.807767752059632E-05</v>
      </c>
      <c r="C30" s="4">
        <f>$B$7:$O$7/$N$20</f>
        <v>0.00029423303256178896</v>
      </c>
      <c r="D30" s="4">
        <f>$B$7:$O$7/$N$20</f>
        <v>0</v>
      </c>
      <c r="E30" s="4">
        <f>$B$7:$O$7/$N$20</f>
        <v>0</v>
      </c>
      <c r="F30" s="4">
        <f>$B$7:$O$7/$N$20</f>
        <v>0.0005884660651235779</v>
      </c>
      <c r="G30" s="4">
        <f>$B$7:$O$7/$N$20</f>
        <v>0</v>
      </c>
      <c r="H30" s="4">
        <f>$B$7:$O$7/$N$20</f>
        <v>0</v>
      </c>
      <c r="I30" s="4">
        <f>$B$7:$O$7/$N$20</f>
        <v>0</v>
      </c>
      <c r="J30" s="4">
        <f>$B$7:$O$7/$N$20</f>
        <v>0.0017653981953707338</v>
      </c>
      <c r="K30" s="4">
        <f>$B$7:$O$7/$N$20</f>
        <v>0</v>
      </c>
      <c r="L30" s="4">
        <f>$B$7:$O$7/$N$20</f>
        <v>9.807767752059632E-05</v>
      </c>
      <c r="M30" s="4">
        <f>$B$7:$O$7/$N$20</f>
        <v>0</v>
      </c>
      <c r="N30" s="4">
        <f>$B$7:$O$7/$N$20</f>
        <v>0</v>
      </c>
      <c r="O30" s="4">
        <f>$B$7:$O$7/$N$20</f>
        <v>0</v>
      </c>
      <c r="Q30" s="4">
        <f t="shared" si="3"/>
        <v>0.00020316090343552095</v>
      </c>
      <c r="R30" s="1">
        <f t="shared" si="4"/>
        <v>0.00047965481975945084</v>
      </c>
      <c r="U30" s="1">
        <f t="shared" si="5"/>
        <v>0.0005719620029153179</v>
      </c>
    </row>
    <row r="31" spans="1:21" ht="12.75">
      <c r="A31" s="1" t="s">
        <v>22</v>
      </c>
      <c r="B31" s="4">
        <f>$B$8:$O$8/$N$21</f>
        <v>0</v>
      </c>
      <c r="C31" s="4">
        <f>$B$8:$O$8/$N$21</f>
        <v>0</v>
      </c>
      <c r="D31" s="4">
        <f>$B$8:$O$8/$N$21</f>
        <v>0</v>
      </c>
      <c r="E31" s="4">
        <f>$B$8:$O$8/$N$21</f>
        <v>0</v>
      </c>
      <c r="F31" s="4">
        <f>$B$8:$O$8/$N$21</f>
        <v>0</v>
      </c>
      <c r="G31" s="4">
        <f>$B$8:$O$8/$N$21</f>
        <v>0</v>
      </c>
      <c r="H31" s="4">
        <f>$B$8:$O$8/$N$21</f>
        <v>0</v>
      </c>
      <c r="I31" s="4">
        <f>$B$8:$O$8/$N$21</f>
        <v>0.0007442322004465393</v>
      </c>
      <c r="J31" s="4">
        <f>$B$8:$O$8/$N$21</f>
        <v>0.0014884644008930786</v>
      </c>
      <c r="K31" s="4">
        <f>$B$8:$O$8/$N$21</f>
        <v>0</v>
      </c>
      <c r="L31" s="4">
        <f>$B$8:$O$8/$N$21</f>
        <v>0</v>
      </c>
      <c r="M31" s="4">
        <f>$B$8:$O$8/$N$21</f>
        <v>0</v>
      </c>
      <c r="N31" s="4">
        <f>$B$8:$O$8/$N$21</f>
        <v>0</v>
      </c>
      <c r="O31" s="4">
        <f>$B$8:$O$8/$N$21</f>
        <v>0</v>
      </c>
      <c r="Q31" s="4">
        <f t="shared" si="3"/>
        <v>0.00015947832866711558</v>
      </c>
      <c r="R31" s="1">
        <f t="shared" si="4"/>
        <v>0.0004308614910854672</v>
      </c>
      <c r="U31" s="1">
        <f t="shared" si="5"/>
        <v>0.00044898178115742</v>
      </c>
    </row>
    <row r="32" spans="1:21" ht="12.75">
      <c r="A32" s="1" t="s">
        <v>26</v>
      </c>
      <c r="B32" s="4">
        <f>$B$9:$O$9/$N$22</f>
        <v>0.0004175365344467641</v>
      </c>
      <c r="C32" s="4">
        <f>$B$9:$O$9/$N$22</f>
        <v>0.0005567153792623522</v>
      </c>
      <c r="D32" s="4">
        <f>$B$9:$O$9/$N$22</f>
        <v>0</v>
      </c>
      <c r="E32" s="4">
        <f>$B$9:$O$9/$N$22</f>
        <v>0</v>
      </c>
      <c r="F32" s="4">
        <f>$B$9:$O$9/$N$22</f>
        <v>0.0005567153792623522</v>
      </c>
      <c r="G32" s="4">
        <f>$B$9:$O$9/$N$22</f>
        <v>0.0002783576896311761</v>
      </c>
      <c r="H32" s="4">
        <f>$B$9:$O$9/$N$22</f>
        <v>0.0011134307585247043</v>
      </c>
      <c r="I32" s="4">
        <f>$B$9:$O$9/$N$22</f>
        <v>0.0004175365344467641</v>
      </c>
      <c r="J32" s="4">
        <f>$B$9:$O$9/$N$22</f>
        <v>0</v>
      </c>
      <c r="K32" s="4">
        <f>$B$9:$O$9/$N$22</f>
        <v>0</v>
      </c>
      <c r="L32" s="4">
        <f>$B$9:$O$9/$N$22</f>
        <v>0</v>
      </c>
      <c r="M32" s="4">
        <f>$B$9:$O$9/$N$22</f>
        <v>0.0008350730688935282</v>
      </c>
      <c r="N32" s="4">
        <f>$B$9:$O$9/$N$22</f>
        <v>0.00013917884481558804</v>
      </c>
      <c r="O32" s="4">
        <f>$B$9:$O$9/$N$22</f>
        <v>0</v>
      </c>
      <c r="Q32" s="4">
        <f t="shared" si="3"/>
        <v>0.000308181727805945</v>
      </c>
      <c r="R32" s="1">
        <f t="shared" si="4"/>
        <v>0.00035871594696627326</v>
      </c>
      <c r="U32" s="1">
        <f t="shared" si="5"/>
        <v>0.0008676287381924126</v>
      </c>
    </row>
    <row r="33" spans="1:21" ht="12.75">
      <c r="A33" s="1" t="s">
        <v>24</v>
      </c>
      <c r="B33" s="4">
        <f>$B$10:$O$10/$N$23</f>
        <v>0.00010617965597791462</v>
      </c>
      <c r="C33" s="4">
        <f>$B$10:$O$10/$N$23</f>
        <v>0.00031853896793374384</v>
      </c>
      <c r="D33" s="4">
        <f>$B$10:$O$10/$N$23</f>
        <v>0</v>
      </c>
      <c r="E33" s="4">
        <f>$B$10:$O$10/$N$23</f>
        <v>0</v>
      </c>
      <c r="F33" s="4">
        <f>$B$10:$O$10/$N$23</f>
        <v>0.00010617965597791462</v>
      </c>
      <c r="G33" s="4">
        <f>$B$10:$O$10/$N$23</f>
        <v>0</v>
      </c>
      <c r="H33" s="4">
        <f>$B$10:$O$10/$N$23</f>
        <v>0.00021235931195582924</v>
      </c>
      <c r="I33" s="4">
        <f>$B$10:$O$10/$N$23</f>
        <v>0.00021235931195582924</v>
      </c>
      <c r="J33" s="4">
        <f>$B$10:$O$10/$N$23</f>
        <v>0.0004247186239116585</v>
      </c>
      <c r="K33" s="4">
        <f>$B$10:$O$10/$N$23</f>
        <v>0</v>
      </c>
      <c r="L33" s="4">
        <f>$B$10:$O$10/$N$23</f>
        <v>0.00021235931195582924</v>
      </c>
      <c r="M33" s="4">
        <f>$B$10:$O$10/$N$23</f>
        <v>0</v>
      </c>
      <c r="N33" s="4">
        <f>$B$10:$O$10/$N$23</f>
        <v>0.00021235931195582924</v>
      </c>
      <c r="O33" s="4">
        <f>$B$10:$O$10/$N$23</f>
        <v>0.00021235931195582924</v>
      </c>
      <c r="Q33" s="4">
        <f t="shared" si="3"/>
        <v>0.00014410096168431273</v>
      </c>
      <c r="R33" s="1">
        <f t="shared" si="4"/>
        <v>0.00013563877053291145</v>
      </c>
      <c r="U33" s="1">
        <f t="shared" si="5"/>
        <v>0.000405689644381511</v>
      </c>
    </row>
    <row r="34" spans="1:21" ht="12.75">
      <c r="A34" s="1" t="s">
        <v>28</v>
      </c>
      <c r="B34" s="4">
        <f>$B$11:$O$11/$N$24</f>
        <v>0.00028208744710860365</v>
      </c>
      <c r="C34" s="4">
        <f>$B$11:$O$11/$N$24</f>
        <v>0.00028208744710860365</v>
      </c>
      <c r="D34" s="4">
        <f>$B$11:$O$11/$N$24</f>
        <v>0.00028208744710860365</v>
      </c>
      <c r="E34" s="4">
        <f>$B$11:$O$11/$N$24</f>
        <v>0</v>
      </c>
      <c r="F34" s="4">
        <f>$B$11:$O$11/$N$24</f>
        <v>0.00028208744710860365</v>
      </c>
      <c r="G34" s="4">
        <f>$B$11:$O$11/$N$24</f>
        <v>0.0005641748942172073</v>
      </c>
      <c r="H34" s="4">
        <f>$B$11:$O$11/$N$24</f>
        <v>0</v>
      </c>
      <c r="I34" s="4">
        <f>$B$11:$O$11/$N$24</f>
        <v>0.00028208744710860365</v>
      </c>
      <c r="J34" s="4">
        <f>$B$11:$O$11/$N$24</f>
        <v>0</v>
      </c>
      <c r="K34" s="4">
        <f>$B$11:$O$11/$N$24</f>
        <v>0</v>
      </c>
      <c r="L34" s="4">
        <f>$B$11:$O$11/$N$24</f>
        <v>0</v>
      </c>
      <c r="M34" s="4">
        <f>$B$11:$O$11/$N$24</f>
        <v>0.00028208744710860365</v>
      </c>
      <c r="N34" s="4">
        <f>$B$11:$O$11/$N$24</f>
        <v>0</v>
      </c>
      <c r="O34" s="4">
        <f>$B$11:$O$11/$N$24</f>
        <v>0.00028208744710860365</v>
      </c>
      <c r="Q34" s="4">
        <f t="shared" si="3"/>
        <v>0.0001813419302841023</v>
      </c>
      <c r="R34" s="1">
        <f t="shared" si="4"/>
        <v>0.00017865266397084652</v>
      </c>
      <c r="U34" s="1">
        <f t="shared" si="5"/>
        <v>0.0005105347136376754</v>
      </c>
    </row>
    <row r="36" spans="1:18" ht="12.75">
      <c r="A36" s="1" t="s">
        <v>27</v>
      </c>
      <c r="B36" s="4">
        <f>$B$27:$O$27*3</f>
        <v>2.147995503934058</v>
      </c>
      <c r="C36" s="4">
        <f aca="true" t="shared" si="6" ref="C36:O36">$B$27:$O$27*3</f>
        <v>2.1509928812289245</v>
      </c>
      <c r="D36" s="4">
        <f t="shared" si="6"/>
        <v>2.1307605844885726</v>
      </c>
      <c r="E36" s="4">
        <f t="shared" si="6"/>
        <v>2.147995503934058</v>
      </c>
      <c r="F36" s="4">
        <f t="shared" si="6"/>
        <v>2.1386286998875983</v>
      </c>
      <c r="G36" s="4">
        <f t="shared" si="6"/>
        <v>2.110902959910079</v>
      </c>
      <c r="H36" s="4">
        <f t="shared" si="6"/>
        <v>2.121019108280255</v>
      </c>
      <c r="I36" s="4">
        <f t="shared" si="6"/>
        <v>2.1517422255526415</v>
      </c>
      <c r="J36" s="4">
        <f t="shared" si="6"/>
        <v>2.1176470588235294</v>
      </c>
      <c r="K36" s="4">
        <f t="shared" si="6"/>
        <v>2.113150992881229</v>
      </c>
      <c r="L36" s="4">
        <f t="shared" si="6"/>
        <v>2.1236418134132635</v>
      </c>
      <c r="M36" s="4">
        <f t="shared" si="6"/>
        <v>2.12663919070813</v>
      </c>
      <c r="N36" s="4">
        <f t="shared" si="6"/>
        <v>2.116897714499813</v>
      </c>
      <c r="O36" s="4">
        <f t="shared" si="6"/>
        <v>2.139003372049457</v>
      </c>
      <c r="Q36" s="4">
        <f aca="true" t="shared" si="7" ref="Q36:Q44">AVERAGE(B36:O36)</f>
        <v>2.1312155435422575</v>
      </c>
      <c r="R36" s="1">
        <f>STDEV(B36:O36)</f>
        <v>0.014680543862433448</v>
      </c>
    </row>
    <row r="37" spans="1:19" ht="12.75">
      <c r="A37" s="1" t="s">
        <v>25</v>
      </c>
      <c r="B37" s="4">
        <f>$B$28:$O$28*1</f>
        <v>0.41333808844507847</v>
      </c>
      <c r="C37" s="4">
        <f aca="true" t="shared" si="8" ref="C37:O37">$B$28:$O$28*1</f>
        <v>0.41815263908701855</v>
      </c>
      <c r="D37" s="4">
        <f t="shared" si="8"/>
        <v>0.41636947218259635</v>
      </c>
      <c r="E37" s="4">
        <f t="shared" si="8"/>
        <v>0.4147646219686163</v>
      </c>
      <c r="F37" s="4">
        <f t="shared" si="8"/>
        <v>0.41583452211126964</v>
      </c>
      <c r="G37" s="4">
        <f t="shared" si="8"/>
        <v>0.4090584878744651</v>
      </c>
      <c r="H37" s="4">
        <f t="shared" si="8"/>
        <v>0.4079885877318117</v>
      </c>
      <c r="I37" s="4">
        <f t="shared" si="8"/>
        <v>0.4078102710413695</v>
      </c>
      <c r="J37" s="4">
        <f t="shared" si="8"/>
        <v>0.41066333808844513</v>
      </c>
      <c r="K37" s="4">
        <f t="shared" si="8"/>
        <v>0.4156562054208274</v>
      </c>
      <c r="L37" s="4">
        <f t="shared" si="8"/>
        <v>0.4160128388017118</v>
      </c>
      <c r="M37" s="4">
        <f t="shared" si="8"/>
        <v>0.4147646219686163</v>
      </c>
      <c r="N37" s="4">
        <f t="shared" si="8"/>
        <v>0.42011412268188303</v>
      </c>
      <c r="O37" s="4">
        <f t="shared" si="8"/>
        <v>0.4149429386590585</v>
      </c>
      <c r="Q37" s="4">
        <f t="shared" si="7"/>
        <v>0.41396219686162633</v>
      </c>
      <c r="R37" s="1">
        <f aca="true" t="shared" si="9" ref="R37:R44">STDEV(B37:O37)</f>
        <v>0.003750687498847873</v>
      </c>
      <c r="S37" s="4"/>
    </row>
    <row r="38" spans="1:18" ht="12.75">
      <c r="A38" s="1" t="s">
        <v>21</v>
      </c>
      <c r="B38" s="4">
        <f>$B$29:$O$29*1</f>
        <v>0.3501129396579542</v>
      </c>
      <c r="C38" s="4">
        <f aca="true" t="shared" si="10" ref="C38:O38">$B$29:$O$29*1</f>
        <v>0.34285253307518554</v>
      </c>
      <c r="D38" s="4">
        <f t="shared" si="10"/>
        <v>0.33865763149403033</v>
      </c>
      <c r="E38" s="4">
        <f t="shared" si="10"/>
        <v>0.3434979025492094</v>
      </c>
      <c r="F38" s="4">
        <f t="shared" si="10"/>
        <v>0.34123910939012586</v>
      </c>
      <c r="G38" s="4">
        <f t="shared" si="10"/>
        <v>0.34188447886414974</v>
      </c>
      <c r="H38" s="4">
        <f t="shared" si="10"/>
        <v>0.3473701193933527</v>
      </c>
      <c r="I38" s="4">
        <f t="shared" si="10"/>
        <v>0.35075830913197803</v>
      </c>
      <c r="J38" s="4">
        <f t="shared" si="10"/>
        <v>0.33768957728299454</v>
      </c>
      <c r="K38" s="4">
        <f t="shared" si="10"/>
        <v>0.34624072281381096</v>
      </c>
      <c r="L38" s="4">
        <f t="shared" si="10"/>
        <v>0.3470474346563408</v>
      </c>
      <c r="M38" s="4">
        <f t="shared" si="10"/>
        <v>0.34156179412713783</v>
      </c>
      <c r="N38" s="4">
        <f t="shared" si="10"/>
        <v>0.33801226202000645</v>
      </c>
      <c r="O38" s="4">
        <f t="shared" si="10"/>
        <v>0.33591481122942884</v>
      </c>
      <c r="Q38" s="4">
        <f t="shared" si="7"/>
        <v>0.3430599732632647</v>
      </c>
      <c r="R38" s="1">
        <f t="shared" si="9"/>
        <v>0.004686595186145701</v>
      </c>
    </row>
    <row r="39" spans="1:18" ht="12.75">
      <c r="A39" s="1" t="s">
        <v>23</v>
      </c>
      <c r="B39" s="4">
        <f>$B$30:$O$30*3</f>
        <v>0.00029423303256178896</v>
      </c>
      <c r="C39" s="4">
        <f aca="true" t="shared" si="11" ref="C39:O39">$B$30:$O$30*3</f>
        <v>0.0008826990976853669</v>
      </c>
      <c r="D39" s="4">
        <f t="shared" si="11"/>
        <v>0</v>
      </c>
      <c r="E39" s="4">
        <f t="shared" si="11"/>
        <v>0</v>
      </c>
      <c r="F39" s="4">
        <f t="shared" si="11"/>
        <v>0.0017653981953707338</v>
      </c>
      <c r="G39" s="4">
        <f t="shared" si="11"/>
        <v>0</v>
      </c>
      <c r="H39" s="4">
        <f t="shared" si="11"/>
        <v>0</v>
      </c>
      <c r="I39" s="4">
        <f t="shared" si="11"/>
        <v>0</v>
      </c>
      <c r="J39" s="4">
        <f t="shared" si="11"/>
        <v>0.005296194586112201</v>
      </c>
      <c r="K39" s="4">
        <f t="shared" si="11"/>
        <v>0</v>
      </c>
      <c r="L39" s="4">
        <f t="shared" si="11"/>
        <v>0.00029423303256178896</v>
      </c>
      <c r="M39" s="4">
        <f t="shared" si="11"/>
        <v>0</v>
      </c>
      <c r="N39" s="4">
        <f t="shared" si="11"/>
        <v>0</v>
      </c>
      <c r="O39" s="4">
        <f t="shared" si="11"/>
        <v>0</v>
      </c>
      <c r="Q39" s="4">
        <f t="shared" si="7"/>
        <v>0.000609482710306563</v>
      </c>
      <c r="R39" s="1">
        <f t="shared" si="9"/>
        <v>0.0014389644592783524</v>
      </c>
    </row>
    <row r="40" spans="1:18" ht="12.75">
      <c r="A40" s="1" t="s">
        <v>22</v>
      </c>
      <c r="B40" s="4">
        <f>$B$31:$O$31*1</f>
        <v>0</v>
      </c>
      <c r="C40" s="4">
        <f aca="true" t="shared" si="12" ref="C40:O40">$B$31:$O$31*1</f>
        <v>0</v>
      </c>
      <c r="D40" s="4">
        <f t="shared" si="12"/>
        <v>0</v>
      </c>
      <c r="E40" s="4">
        <f t="shared" si="12"/>
        <v>0</v>
      </c>
      <c r="F40" s="4">
        <f t="shared" si="12"/>
        <v>0</v>
      </c>
      <c r="G40" s="4">
        <f t="shared" si="12"/>
        <v>0</v>
      </c>
      <c r="H40" s="4">
        <f t="shared" si="12"/>
        <v>0</v>
      </c>
      <c r="I40" s="4">
        <f t="shared" si="12"/>
        <v>0.0007442322004465393</v>
      </c>
      <c r="J40" s="4">
        <f t="shared" si="12"/>
        <v>0.0014884644008930786</v>
      </c>
      <c r="K40" s="4">
        <f t="shared" si="12"/>
        <v>0</v>
      </c>
      <c r="L40" s="4">
        <f t="shared" si="12"/>
        <v>0</v>
      </c>
      <c r="M40" s="4">
        <f t="shared" si="12"/>
        <v>0</v>
      </c>
      <c r="N40" s="4">
        <f t="shared" si="12"/>
        <v>0</v>
      </c>
      <c r="O40" s="4">
        <f t="shared" si="12"/>
        <v>0</v>
      </c>
      <c r="Q40" s="4">
        <f t="shared" si="7"/>
        <v>0.00015947832866711558</v>
      </c>
      <c r="R40" s="1">
        <f t="shared" si="9"/>
        <v>0.0004308614910854672</v>
      </c>
    </row>
    <row r="41" spans="1:18" ht="12.75">
      <c r="A41" s="1" t="s">
        <v>26</v>
      </c>
      <c r="B41" s="4">
        <f>$B$32:$O$32*1</f>
        <v>0.0004175365344467641</v>
      </c>
      <c r="C41" s="4">
        <f aca="true" t="shared" si="13" ref="C41:O41">$B$32:$O$32*1</f>
        <v>0.0005567153792623522</v>
      </c>
      <c r="D41" s="4">
        <f t="shared" si="13"/>
        <v>0</v>
      </c>
      <c r="E41" s="4">
        <f t="shared" si="13"/>
        <v>0</v>
      </c>
      <c r="F41" s="4">
        <f t="shared" si="13"/>
        <v>0.0005567153792623522</v>
      </c>
      <c r="G41" s="4">
        <f t="shared" si="13"/>
        <v>0.0002783576896311761</v>
      </c>
      <c r="H41" s="4">
        <f t="shared" si="13"/>
        <v>0.0011134307585247043</v>
      </c>
      <c r="I41" s="4">
        <f t="shared" si="13"/>
        <v>0.0004175365344467641</v>
      </c>
      <c r="J41" s="4">
        <f t="shared" si="13"/>
        <v>0</v>
      </c>
      <c r="K41" s="4">
        <f t="shared" si="13"/>
        <v>0</v>
      </c>
      <c r="L41" s="4">
        <f t="shared" si="13"/>
        <v>0</v>
      </c>
      <c r="M41" s="4">
        <f t="shared" si="13"/>
        <v>0.0008350730688935282</v>
      </c>
      <c r="N41" s="4">
        <f t="shared" si="13"/>
        <v>0.00013917884481558804</v>
      </c>
      <c r="O41" s="4">
        <f t="shared" si="13"/>
        <v>0</v>
      </c>
      <c r="Q41" s="4">
        <f t="shared" si="7"/>
        <v>0.000308181727805945</v>
      </c>
      <c r="R41" s="1">
        <f t="shared" si="9"/>
        <v>0.00035871594696627326</v>
      </c>
    </row>
    <row r="42" spans="1:18" ht="12.75">
      <c r="A42" s="1" t="s">
        <v>24</v>
      </c>
      <c r="B42" s="4">
        <f>$B$33:$O$33*1</f>
        <v>0.00010617965597791462</v>
      </c>
      <c r="C42" s="4">
        <f aca="true" t="shared" si="14" ref="C42:O42">$B$33:$O$33*1</f>
        <v>0.00031853896793374384</v>
      </c>
      <c r="D42" s="4">
        <f t="shared" si="14"/>
        <v>0</v>
      </c>
      <c r="E42" s="4">
        <f t="shared" si="14"/>
        <v>0</v>
      </c>
      <c r="F42" s="4">
        <f t="shared" si="14"/>
        <v>0.00010617965597791462</v>
      </c>
      <c r="G42" s="4">
        <f t="shared" si="14"/>
        <v>0</v>
      </c>
      <c r="H42" s="4">
        <f t="shared" si="14"/>
        <v>0.00021235931195582924</v>
      </c>
      <c r="I42" s="4">
        <f t="shared" si="14"/>
        <v>0.00021235931195582924</v>
      </c>
      <c r="J42" s="4">
        <f t="shared" si="14"/>
        <v>0.0004247186239116585</v>
      </c>
      <c r="K42" s="4">
        <f t="shared" si="14"/>
        <v>0</v>
      </c>
      <c r="L42" s="4">
        <f t="shared" si="14"/>
        <v>0.00021235931195582924</v>
      </c>
      <c r="M42" s="4">
        <f t="shared" si="14"/>
        <v>0</v>
      </c>
      <c r="N42" s="4">
        <f t="shared" si="14"/>
        <v>0.00021235931195582924</v>
      </c>
      <c r="O42" s="4">
        <f t="shared" si="14"/>
        <v>0.00021235931195582924</v>
      </c>
      <c r="Q42" s="4">
        <f t="shared" si="7"/>
        <v>0.00014410096168431273</v>
      </c>
      <c r="R42" s="1">
        <f t="shared" si="9"/>
        <v>0.00013563877053291145</v>
      </c>
    </row>
    <row r="43" spans="1:18" ht="12.75">
      <c r="A43" s="1" t="s">
        <v>28</v>
      </c>
      <c r="B43" s="4">
        <f>$B$34:$O$34*1</f>
        <v>0.00028208744710860365</v>
      </c>
      <c r="C43" s="4">
        <f aca="true" t="shared" si="15" ref="C43:O43">$B$34:$O$34*1</f>
        <v>0.00028208744710860365</v>
      </c>
      <c r="D43" s="4">
        <f t="shared" si="15"/>
        <v>0.00028208744710860365</v>
      </c>
      <c r="E43" s="4">
        <f t="shared" si="15"/>
        <v>0</v>
      </c>
      <c r="F43" s="4">
        <f t="shared" si="15"/>
        <v>0.00028208744710860365</v>
      </c>
      <c r="G43" s="4">
        <f t="shared" si="15"/>
        <v>0.0005641748942172073</v>
      </c>
      <c r="H43" s="4">
        <f t="shared" si="15"/>
        <v>0</v>
      </c>
      <c r="I43" s="4">
        <f t="shared" si="15"/>
        <v>0.00028208744710860365</v>
      </c>
      <c r="J43" s="4">
        <f t="shared" si="15"/>
        <v>0</v>
      </c>
      <c r="K43" s="4">
        <f t="shared" si="15"/>
        <v>0</v>
      </c>
      <c r="L43" s="4">
        <f t="shared" si="15"/>
        <v>0</v>
      </c>
      <c r="M43" s="4">
        <f t="shared" si="15"/>
        <v>0.00028208744710860365</v>
      </c>
      <c r="N43" s="4">
        <f t="shared" si="15"/>
        <v>0</v>
      </c>
      <c r="O43" s="4">
        <f t="shared" si="15"/>
        <v>0.00028208744710860365</v>
      </c>
      <c r="Q43" s="4">
        <f t="shared" si="7"/>
        <v>0.0001813419302841023</v>
      </c>
      <c r="R43" s="1">
        <f t="shared" si="9"/>
        <v>0.00017865266397084652</v>
      </c>
    </row>
    <row r="44" spans="1:18" ht="12.75">
      <c r="A44" s="1" t="s">
        <v>57</v>
      </c>
      <c r="B44" s="4">
        <f>SUM(B36:B43)</f>
        <v>2.9125465687071856</v>
      </c>
      <c r="C44" s="4">
        <f aca="true" t="shared" si="16" ref="C44:O44">SUM(C36:C43)</f>
        <v>2.9140380942831188</v>
      </c>
      <c r="D44" s="4">
        <f t="shared" si="16"/>
        <v>2.886069775612308</v>
      </c>
      <c r="E44" s="4">
        <f t="shared" si="16"/>
        <v>2.9062580284518833</v>
      </c>
      <c r="F44" s="4">
        <f t="shared" si="16"/>
        <v>2.898412712066713</v>
      </c>
      <c r="G44" s="4">
        <f t="shared" si="16"/>
        <v>2.8626884592325417</v>
      </c>
      <c r="H44" s="4">
        <f t="shared" si="16"/>
        <v>2.8777036054758995</v>
      </c>
      <c r="I44" s="4">
        <f t="shared" si="16"/>
        <v>2.9119670212199464</v>
      </c>
      <c r="J44" s="4">
        <f t="shared" si="16"/>
        <v>2.873209351805886</v>
      </c>
      <c r="K44" s="4">
        <f t="shared" si="16"/>
        <v>2.875047921115867</v>
      </c>
      <c r="L44" s="4">
        <f t="shared" si="16"/>
        <v>2.8872086792158336</v>
      </c>
      <c r="M44" s="4">
        <f t="shared" si="16"/>
        <v>2.884082767319886</v>
      </c>
      <c r="N44" s="4">
        <f t="shared" si="16"/>
        <v>2.875375637358474</v>
      </c>
      <c r="O44" s="4">
        <f t="shared" si="16"/>
        <v>2.890355568697008</v>
      </c>
      <c r="Q44" s="4">
        <f t="shared" si="7"/>
        <v>2.8896402993258974</v>
      </c>
      <c r="R44" s="1">
        <f t="shared" si="9"/>
        <v>0.01658747415477225</v>
      </c>
    </row>
    <row r="45" spans="2:17" ht="12.7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Q45" s="4"/>
    </row>
    <row r="47" spans="1:3" ht="12.75">
      <c r="A47" s="1" t="s">
        <v>58</v>
      </c>
      <c r="C47" s="1">
        <f>8/Q44</f>
        <v>2.7685106696035007</v>
      </c>
    </row>
    <row r="48" spans="2:3" ht="12.75">
      <c r="B48" s="1" t="s">
        <v>59</v>
      </c>
      <c r="C48" s="1" t="s">
        <v>60</v>
      </c>
    </row>
    <row r="49" spans="1:5" ht="23.25">
      <c r="A49" s="1" t="s">
        <v>36</v>
      </c>
      <c r="B49" s="4">
        <v>0.33333</v>
      </c>
      <c r="C49" s="2">
        <f>Q36*$C$47*B49</f>
        <v>1.966744656197283</v>
      </c>
      <c r="E49" s="6" t="s">
        <v>61</v>
      </c>
    </row>
    <row r="50" spans="1:3" ht="12.75">
      <c r="A50" s="1" t="s">
        <v>34</v>
      </c>
      <c r="B50" s="4">
        <v>1</v>
      </c>
      <c r="C50" s="2">
        <f aca="true" t="shared" si="17" ref="C50:C56">Q37*$C$47*B50</f>
        <v>1.1460587588239173</v>
      </c>
    </row>
    <row r="51" spans="1:3" ht="12.75">
      <c r="A51" s="1" t="s">
        <v>30</v>
      </c>
      <c r="B51" s="4">
        <v>2</v>
      </c>
      <c r="C51" s="2">
        <f t="shared" si="17"/>
        <v>1.89953039258648</v>
      </c>
    </row>
    <row r="52" spans="1:3" ht="12.75">
      <c r="A52" s="1" t="s">
        <v>32</v>
      </c>
      <c r="B52" s="4">
        <v>0.66667</v>
      </c>
      <c r="C52" s="2">
        <f t="shared" si="17"/>
        <v>0.0011249118821463407</v>
      </c>
    </row>
    <row r="53" spans="1:3" ht="12.75">
      <c r="A53" s="1" t="s">
        <v>31</v>
      </c>
      <c r="B53" s="4">
        <v>1</v>
      </c>
      <c r="C53" s="2">
        <f t="shared" si="17"/>
        <v>0.0004415174544854433</v>
      </c>
    </row>
    <row r="54" spans="1:3" ht="12.75">
      <c r="A54" s="1" t="s">
        <v>35</v>
      </c>
      <c r="B54" s="4">
        <v>1</v>
      </c>
      <c r="C54" s="2">
        <f t="shared" si="17"/>
        <v>0.0008532044016076006</v>
      </c>
    </row>
    <row r="55" spans="1:3" ht="12.75">
      <c r="A55" s="1" t="s">
        <v>33</v>
      </c>
      <c r="B55" s="4">
        <v>2</v>
      </c>
      <c r="C55" s="2">
        <f t="shared" si="17"/>
        <v>0.0007978900998462901</v>
      </c>
    </row>
    <row r="56" spans="1:3" ht="12.75">
      <c r="A56" s="1" t="s">
        <v>28</v>
      </c>
      <c r="B56" s="4">
        <v>0.5</v>
      </c>
      <c r="C56" s="2">
        <f t="shared" si="17"/>
        <v>0.0002510235344190157</v>
      </c>
    </row>
    <row r="80" spans="2:17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Q80" s="4"/>
    </row>
    <row r="81" spans="2:15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2:15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2:15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2:15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2:15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2:15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2:15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2:15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2:15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1" spans="2:18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Q91" s="5"/>
      <c r="R91" s="5"/>
    </row>
    <row r="92" spans="2:18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Q92" s="5"/>
      <c r="R92" s="5"/>
    </row>
    <row r="93" spans="2:18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Q93" s="5"/>
      <c r="R93" s="5"/>
    </row>
    <row r="94" spans="2:18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Q94" s="5"/>
      <c r="R94" s="5"/>
    </row>
    <row r="95" spans="2:18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Q95" s="5"/>
      <c r="R95" s="5"/>
    </row>
    <row r="96" spans="2:18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Q96" s="5"/>
      <c r="R96" s="5"/>
    </row>
    <row r="97" spans="2:18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Q97" s="5"/>
      <c r="R97" s="5"/>
    </row>
    <row r="98" spans="2:18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Q98" s="5"/>
      <c r="R98" s="5"/>
    </row>
  </sheetData>
  <sheetProtection/>
  <printOptions gridLines="1" headings="1"/>
  <pageMargins left="0.75" right="0.75" top="1" bottom="1" header="0.5" footer="0.5"/>
  <pageSetup fitToHeight="1" fitToWidth="1"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Rruff Users</dc:creator>
  <cp:keywords/>
  <dc:description/>
  <cp:lastModifiedBy>Dept of Geosciences</cp:lastModifiedBy>
  <cp:lastPrinted>2012-01-30T20:46:01Z</cp:lastPrinted>
  <dcterms:created xsi:type="dcterms:W3CDTF">2007-04-24T20:51:36Z</dcterms:created>
  <dcterms:modified xsi:type="dcterms:W3CDTF">2012-02-03T21:00:46Z</dcterms:modified>
  <cp:category/>
  <cp:version/>
  <cp:contentType/>
  <cp:contentStatus/>
</cp:coreProperties>
</file>