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0" windowHeight="10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<sst xmlns="http://schemas.openxmlformats.org/spreadsheetml/2006/main" count="79" uniqueCount="58">
  <si>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</si>
  <si>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</si>
  <si>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</si>
  <si>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</si>
  <si>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</si>
  <si>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</si>
  <si>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</si>
  <si>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</si>
  <si>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</si>
  <si>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t>F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</si>
  <si>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</si>
  <si>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</si>
  <si>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</si>
  <si>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</si>
  <si>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</si>
  <si>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</si>
  <si>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t>Cl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</si>
  <si>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</si>
  <si>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</si>
  <si>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</si>
  <si>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</si>
  <si>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t>- O = F, Cl</t>
  </si>
  <si>
    <t>Anion Prop.</t>
  </si>
  <si>
    <t>SrO</t>
  </si>
  <si>
    <r>
      <t>ZrO</t>
    </r>
    <r>
      <rPr>
        <vertAlign val="subscript"/>
        <sz val="10"/>
        <rFont val="Arial"/>
        <family val="2"/>
      </rPr>
      <t>2</t>
    </r>
  </si>
  <si>
    <t>SnO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</si>
  <si>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</si>
  <si>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</si>
  <si>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</si>
  <si>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</si>
  <si>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</si>
  <si>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</si>
  <si>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</si>
  <si>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</si>
  <si>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</si>
  <si>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t>Fit Calulator with Cl and F</t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</si>
  <si>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</si>
  <si>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Er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</si>
  <si>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 xml:space="preserve"> </t>
  </si>
  <si>
    <t>Comment</t>
  </si>
  <si>
    <t>Na2O</t>
  </si>
  <si>
    <t>SiO2</t>
  </si>
  <si>
    <t>TiO2</t>
  </si>
  <si>
    <t>ZrO2</t>
  </si>
  <si>
    <t>Nb2O5</t>
  </si>
  <si>
    <t>ThO2</t>
  </si>
  <si>
    <t>La2O3</t>
  </si>
  <si>
    <t>Nd2O3</t>
  </si>
  <si>
    <t>Dy2O3</t>
  </si>
  <si>
    <t>Ce2O3</t>
  </si>
  <si>
    <t>Pr2O3</t>
  </si>
  <si>
    <t>Total</t>
  </si>
  <si>
    <t>R140781</t>
  </si>
  <si>
    <t>Average</t>
  </si>
  <si>
    <t>s.d</t>
  </si>
  <si>
    <r>
      <t>Ideal formula: NaCa</t>
    </r>
    <r>
      <rPr>
        <b/>
        <vertAlign val="subscript"/>
        <sz val="16"/>
        <rFont val="Arial"/>
        <family val="2"/>
      </rPr>
      <t>6</t>
    </r>
    <r>
      <rPr>
        <b/>
        <sz val="16"/>
        <rFont val="Arial"/>
        <family val="2"/>
      </rPr>
      <t>Ti(Si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O</t>
    </r>
    <r>
      <rPr>
        <b/>
        <vertAlign val="subscript"/>
        <sz val="16"/>
        <rFont val="Arial"/>
        <family val="2"/>
      </rPr>
      <t>7</t>
    </r>
    <r>
      <rPr>
        <b/>
        <sz val="16"/>
        <rFont val="Arial"/>
        <family val="2"/>
      </rPr>
      <t>)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OF</t>
    </r>
    <r>
      <rPr>
        <b/>
        <vertAlign val="subscript"/>
        <sz val="16"/>
        <rFont val="Arial"/>
        <family val="2"/>
      </rPr>
      <t>3</t>
    </r>
  </si>
  <si>
    <r>
      <t>Emperical formula: Na</t>
    </r>
    <r>
      <rPr>
        <b/>
        <vertAlign val="subscript"/>
        <sz val="16"/>
        <rFont val="Arial"/>
        <family val="2"/>
      </rPr>
      <t>1.00</t>
    </r>
    <r>
      <rPr>
        <b/>
        <sz val="16"/>
        <rFont val="Arial"/>
        <family val="2"/>
      </rPr>
      <t>(Ca</t>
    </r>
    <r>
      <rPr>
        <b/>
        <vertAlign val="subscript"/>
        <sz val="16"/>
        <rFont val="Arial"/>
        <family val="2"/>
      </rPr>
      <t>5.00</t>
    </r>
    <r>
      <rPr>
        <b/>
        <sz val="16"/>
        <rFont val="Arial"/>
        <family val="2"/>
      </rPr>
      <t>Na</t>
    </r>
    <r>
      <rPr>
        <b/>
        <vertAlign val="subscript"/>
        <sz val="16"/>
        <rFont val="Arial"/>
        <family val="2"/>
      </rPr>
      <t>0.36</t>
    </r>
    <r>
      <rPr>
        <b/>
        <sz val="16"/>
        <rFont val="Arial"/>
        <family val="2"/>
      </rPr>
      <t>Ce</t>
    </r>
    <r>
      <rPr>
        <b/>
        <vertAlign val="subscript"/>
        <sz val="16"/>
        <rFont val="Arial"/>
        <family val="2"/>
      </rPr>
      <t>0.19</t>
    </r>
    <r>
      <rPr>
        <b/>
        <sz val="16"/>
        <rFont val="Arial"/>
        <family val="2"/>
      </rPr>
      <t>La</t>
    </r>
    <r>
      <rPr>
        <b/>
        <vertAlign val="subscript"/>
        <sz val="16"/>
        <rFont val="Arial"/>
        <family val="2"/>
      </rPr>
      <t>0.12</t>
    </r>
    <r>
      <rPr>
        <b/>
        <sz val="16"/>
        <rFont val="Arial"/>
        <family val="2"/>
      </rPr>
      <t>Sr</t>
    </r>
    <r>
      <rPr>
        <b/>
        <vertAlign val="subscript"/>
        <sz val="16"/>
        <rFont val="Arial"/>
        <family val="2"/>
      </rPr>
      <t>0.09</t>
    </r>
    <r>
      <rPr>
        <b/>
        <sz val="16"/>
        <rFont val="Arial"/>
        <family val="2"/>
      </rPr>
      <t>Mn</t>
    </r>
    <r>
      <rPr>
        <b/>
        <vertAlign val="subscript"/>
        <sz val="16"/>
        <rFont val="Arial"/>
        <family val="2"/>
      </rPr>
      <t>0.04</t>
    </r>
    <r>
      <rPr>
        <b/>
        <sz val="16"/>
        <rFont val="Arial"/>
        <family val="2"/>
      </rPr>
      <t>Fe</t>
    </r>
    <r>
      <rPr>
        <b/>
        <vertAlign val="subscript"/>
        <sz val="16"/>
        <rFont val="Arial"/>
        <family val="2"/>
      </rPr>
      <t>0.03</t>
    </r>
    <r>
      <rPr>
        <b/>
        <sz val="16"/>
        <rFont val="Arial"/>
        <family val="2"/>
      </rPr>
      <t>Nd</t>
    </r>
    <r>
      <rPr>
        <b/>
        <vertAlign val="superscript"/>
        <sz val="16"/>
        <rFont val="Arial"/>
        <family val="2"/>
      </rPr>
      <t>3+</t>
    </r>
    <r>
      <rPr>
        <b/>
        <vertAlign val="subscript"/>
        <sz val="16"/>
        <rFont val="Arial"/>
        <family val="2"/>
      </rPr>
      <t>0.02</t>
    </r>
    <r>
      <rPr>
        <b/>
        <sz val="16"/>
        <rFont val="Arial"/>
        <family val="2"/>
      </rPr>
      <t>Pr</t>
    </r>
    <r>
      <rPr>
        <b/>
        <vertAlign val="subscript"/>
        <sz val="16"/>
        <rFont val="Arial"/>
        <family val="2"/>
      </rPr>
      <t>0.01</t>
    </r>
    <r>
      <rPr>
        <b/>
        <sz val="16"/>
        <rFont val="Arial"/>
        <family val="2"/>
      </rPr>
      <t>Dy</t>
    </r>
    <r>
      <rPr>
        <b/>
        <vertAlign val="subscript"/>
        <sz val="16"/>
        <rFont val="Arial"/>
        <family val="2"/>
      </rPr>
      <t>0.01</t>
    </r>
    <r>
      <rPr>
        <b/>
        <sz val="16"/>
        <rFont val="Arial"/>
        <family val="2"/>
      </rPr>
      <t>)</t>
    </r>
    <r>
      <rPr>
        <b/>
        <vertAlign val="subscript"/>
        <sz val="16"/>
        <rFont val="Arial"/>
        <family val="2"/>
      </rPr>
      <t>5.87</t>
    </r>
    <r>
      <rPr>
        <b/>
        <sz val="16"/>
        <rFont val="Arial"/>
        <family val="2"/>
      </rPr>
      <t>(Ti</t>
    </r>
    <r>
      <rPr>
        <b/>
        <vertAlign val="subscript"/>
        <sz val="16"/>
        <rFont val="Arial"/>
        <family val="2"/>
      </rPr>
      <t>0.86</t>
    </r>
    <r>
      <rPr>
        <b/>
        <sz val="16"/>
        <rFont val="Arial"/>
        <family val="2"/>
      </rPr>
      <t>Nd</t>
    </r>
    <r>
      <rPr>
        <b/>
        <vertAlign val="superscript"/>
        <sz val="16"/>
        <rFont val="Arial"/>
        <family val="2"/>
      </rPr>
      <t>5+</t>
    </r>
    <r>
      <rPr>
        <b/>
        <vertAlign val="subscript"/>
        <sz val="16"/>
        <rFont val="Arial"/>
        <family val="2"/>
      </rPr>
      <t>0.09</t>
    </r>
    <r>
      <rPr>
        <b/>
        <sz val="16"/>
        <rFont val="Arial"/>
        <family val="2"/>
      </rPr>
      <t>Zr</t>
    </r>
    <r>
      <rPr>
        <b/>
        <vertAlign val="subscript"/>
        <sz val="16"/>
        <rFont val="Arial"/>
        <family val="2"/>
      </rPr>
      <t>0.06</t>
    </r>
    <r>
      <rPr>
        <b/>
        <sz val="16"/>
        <rFont val="Arial"/>
        <family val="2"/>
      </rPr>
      <t>Th</t>
    </r>
    <r>
      <rPr>
        <b/>
        <vertAlign val="subscript"/>
        <sz val="16"/>
        <rFont val="Arial"/>
        <family val="2"/>
      </rPr>
      <t>0.02</t>
    </r>
    <r>
      <rPr>
        <b/>
        <sz val="16"/>
        <rFont val="Arial"/>
        <family val="2"/>
      </rPr>
      <t>)</t>
    </r>
    <r>
      <rPr>
        <b/>
        <vertAlign val="subscript"/>
        <sz val="16"/>
        <rFont val="Arial"/>
        <family val="2"/>
      </rPr>
      <t>1.03</t>
    </r>
    <r>
      <rPr>
        <b/>
        <sz val="16"/>
        <rFont val="Arial"/>
        <family val="2"/>
      </rPr>
      <t>(Si</t>
    </r>
    <r>
      <rPr>
        <b/>
        <vertAlign val="subscript"/>
        <sz val="16"/>
        <rFont val="Arial"/>
        <family val="2"/>
      </rPr>
      <t>2.02</t>
    </r>
    <r>
      <rPr>
        <b/>
        <sz val="16"/>
        <rFont val="Arial"/>
        <family val="2"/>
      </rPr>
      <t>O</t>
    </r>
    <r>
      <rPr>
        <b/>
        <vertAlign val="subscript"/>
        <sz val="16"/>
        <rFont val="Arial"/>
        <family val="2"/>
      </rPr>
      <t>7</t>
    </r>
    <r>
      <rPr>
        <b/>
        <sz val="16"/>
        <rFont val="Arial"/>
        <family val="2"/>
      </rPr>
      <t>)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OF</t>
    </r>
    <r>
      <rPr>
        <b/>
        <vertAlign val="subscript"/>
        <sz val="16"/>
        <rFont val="Arial"/>
        <family val="2"/>
      </rPr>
      <t>2.98</t>
    </r>
  </si>
  <si>
    <t>Sample Description: R140781 Gotzenite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</si>
</sst>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vertAlign val="subscript"/>
      <sz val="16"/>
      <name val="Arial"/>
      <family val="2"/>
    </font>
    <font>
      <b/>
      <vertAlign val="superscript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2" max="2" width="12.8515625" style="0" customWidth="1"/>
    <col min="3" max="3" width="11.42187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.75">
      <c r="A1" s="17" t="s">
        <v>35</v>
      </c>
      <c r="B1" s="18"/>
      <c r="C1" s="18"/>
      <c r="D1" s="18"/>
    </row>
    <row r="2" ht="12.75">
      <c r="A2" s="1"/>
    </row>
    <row r="3" ht="12.75">
      <c r="A3" s="1"/>
    </row>
    <row r="4" spans="1:4" ht="12.75">
      <c r="A4" s="23" t="s">
        <v>57</v>
      </c>
      <c r="B4" s="8"/>
      <c r="C4" s="8"/>
      <c r="D4" s="8"/>
    </row>
    <row r="6" spans="1:7" ht="13.5" thickBot="1">
      <c r="A6" s="7" t="s">
        <v>0</v>
      </c>
      <c r="B6" s="7" t="s">
        <v>1</v>
      </c>
      <c r="C6" s="7" t="s">
        <v>5</v>
      </c>
      <c r="D6" s="7" t="s">
        <v>2</v>
      </c>
      <c r="E6" s="7" t="s">
        <v>3</v>
      </c>
      <c r="F6" s="7" t="s">
        <v>22</v>
      </c>
      <c r="G6" s="7" t="s">
        <v>4</v>
      </c>
    </row>
    <row r="7" spans="1:7" ht="15.75">
      <c r="A7" s="5" t="s">
        <v>17</v>
      </c>
      <c r="B7" s="5">
        <v>31.18</v>
      </c>
      <c r="C7" s="14">
        <v>60.08</v>
      </c>
      <c r="D7" s="5">
        <f aca="true" t="shared" si="0" ref="D7:D28">B7/C7</f>
        <v>0.5189747003994674</v>
      </c>
      <c r="E7" s="5">
        <f>2*D7</f>
        <v>1.0379494007989347</v>
      </c>
      <c r="F7" s="5">
        <f>E7*D40</f>
        <v>8.071336401097899</v>
      </c>
      <c r="G7" s="6">
        <f>F7/2</f>
        <v>4.035668200548949</v>
      </c>
    </row>
    <row r="8" spans="1:7" ht="15.75">
      <c r="A8" s="2" t="s">
        <v>18</v>
      </c>
      <c r="B8" s="2">
        <v>8.8</v>
      </c>
      <c r="C8" s="15">
        <v>79.8988</v>
      </c>
      <c r="D8" s="2">
        <f t="shared" si="0"/>
        <v>0.11013932624770337</v>
      </c>
      <c r="E8" s="2">
        <f>2*D8</f>
        <v>0.22027865249540673</v>
      </c>
      <c r="F8" s="5">
        <f>E8*D40</f>
        <v>1.7129381306087224</v>
      </c>
      <c r="G8" s="4">
        <f>F8/2</f>
        <v>0.8564690653043612</v>
      </c>
    </row>
    <row r="9" spans="1:7" ht="15.75">
      <c r="A9" s="21" t="s">
        <v>24</v>
      </c>
      <c r="B9" s="2">
        <v>0.89</v>
      </c>
      <c r="C9" s="15">
        <v>123.22</v>
      </c>
      <c r="D9" s="2">
        <f t="shared" si="0"/>
        <v>0.007222853432884272</v>
      </c>
      <c r="E9" s="21">
        <f>2*D9</f>
        <v>0.014445706865768545</v>
      </c>
      <c r="F9" s="5">
        <f>E9*D40</f>
        <v>0.11233318269225899</v>
      </c>
      <c r="G9" s="4">
        <f>F9/2</f>
        <v>0.056166591346129495</v>
      </c>
    </row>
    <row r="10" spans="1:7" ht="15.75">
      <c r="A10" s="22" t="s">
        <v>33</v>
      </c>
      <c r="B10" s="2">
        <v>0.8</v>
      </c>
      <c r="C10" s="15">
        <v>264.0368</v>
      </c>
      <c r="D10" s="2">
        <f t="shared" si="0"/>
        <v>0.0030298806832986915</v>
      </c>
      <c r="E10" s="21">
        <f>2*D10</f>
        <v>0.006059761366597383</v>
      </c>
      <c r="F10" s="5">
        <f>E10*D40</f>
        <v>0.04712211641775284</v>
      </c>
      <c r="G10" s="4">
        <f>F10/2</f>
        <v>0.02356105820887642</v>
      </c>
    </row>
    <row r="11" spans="1:7" ht="15.75">
      <c r="A11" s="2" t="s">
        <v>11</v>
      </c>
      <c r="B11" s="2">
        <v>0</v>
      </c>
      <c r="C11" s="15">
        <v>101.94</v>
      </c>
      <c r="D11" s="2">
        <f t="shared" si="0"/>
        <v>0</v>
      </c>
      <c r="E11" s="2">
        <f>3*D11</f>
        <v>0</v>
      </c>
      <c r="F11" s="5">
        <f>E11*D40</f>
        <v>0</v>
      </c>
      <c r="G11" s="4">
        <f>F11*2/3</f>
        <v>0</v>
      </c>
    </row>
    <row r="12" spans="1:7" ht="15.75">
      <c r="A12" s="22" t="s">
        <v>26</v>
      </c>
      <c r="B12" s="2">
        <v>0</v>
      </c>
      <c r="C12" s="15">
        <v>227.8082</v>
      </c>
      <c r="D12" s="2">
        <f t="shared" si="0"/>
        <v>0</v>
      </c>
      <c r="E12" s="2">
        <f aca="true" t="shared" si="1" ref="E12:E20">D12*3</f>
        <v>0</v>
      </c>
      <c r="F12" s="5">
        <f>E12*D40</f>
        <v>0</v>
      </c>
      <c r="G12" s="4">
        <f aca="true" t="shared" si="2" ref="G12:G20">F12*2/3</f>
        <v>0</v>
      </c>
    </row>
    <row r="13" spans="1:7" ht="15.75">
      <c r="A13" s="22" t="s">
        <v>27</v>
      </c>
      <c r="B13" s="2">
        <v>2.41</v>
      </c>
      <c r="C13" s="15">
        <v>325.8182</v>
      </c>
      <c r="D13" s="2">
        <f t="shared" si="0"/>
        <v>0.007396762980091352</v>
      </c>
      <c r="E13" s="2">
        <f t="shared" si="1"/>
        <v>0.022190288940274056</v>
      </c>
      <c r="F13" s="5">
        <f>E13*D40</f>
        <v>0.17255685752759473</v>
      </c>
      <c r="G13" s="4">
        <f t="shared" si="2"/>
        <v>0.11503790501839649</v>
      </c>
    </row>
    <row r="14" spans="1:7" ht="15.75">
      <c r="A14" s="22" t="s">
        <v>29</v>
      </c>
      <c r="B14" s="2">
        <v>3.93</v>
      </c>
      <c r="C14" s="15">
        <v>328.2382</v>
      </c>
      <c r="D14" s="2">
        <f t="shared" si="0"/>
        <v>0.011973012281934278</v>
      </c>
      <c r="E14" s="2">
        <f t="shared" si="1"/>
        <v>0.03591903684580283</v>
      </c>
      <c r="F14" s="5">
        <f>E14*D40</f>
        <v>0.27931480028096817</v>
      </c>
      <c r="G14" s="4">
        <f t="shared" si="2"/>
        <v>0.18620986685397878</v>
      </c>
    </row>
    <row r="15" spans="1:7" ht="15.75">
      <c r="A15" s="22" t="s">
        <v>30</v>
      </c>
      <c r="B15" s="2">
        <v>0.26</v>
      </c>
      <c r="C15" s="15">
        <v>329.8122</v>
      </c>
      <c r="D15" s="2">
        <f t="shared" si="0"/>
        <v>0.000788327417845671</v>
      </c>
      <c r="E15" s="2">
        <f t="shared" si="1"/>
        <v>0.002364982253537013</v>
      </c>
      <c r="F15" s="5">
        <f>E15*D40</f>
        <v>0.01839065308600872</v>
      </c>
      <c r="G15" s="4">
        <f t="shared" si="2"/>
        <v>0.01226043539067248</v>
      </c>
    </row>
    <row r="16" spans="1:7" ht="15.75">
      <c r="A16" s="22" t="s">
        <v>28</v>
      </c>
      <c r="B16" s="2">
        <v>0.39</v>
      </c>
      <c r="C16" s="15">
        <v>336.4782</v>
      </c>
      <c r="D16" s="2">
        <f t="shared" si="0"/>
        <v>0.0011590646882918417</v>
      </c>
      <c r="E16" s="2">
        <f t="shared" si="1"/>
        <v>0.0034771940648755254</v>
      </c>
      <c r="F16" s="5">
        <f>E16*D40</f>
        <v>0.027039471295911558</v>
      </c>
      <c r="G16" s="4">
        <f t="shared" si="2"/>
        <v>0.018026314197274372</v>
      </c>
    </row>
    <row r="17" spans="1:7" ht="15.75">
      <c r="A17" s="22" t="s">
        <v>31</v>
      </c>
      <c r="B17" s="2">
        <v>0</v>
      </c>
      <c r="C17" s="15">
        <v>348.6982</v>
      </c>
      <c r="D17" s="2">
        <f t="shared" si="0"/>
        <v>0</v>
      </c>
      <c r="E17" s="2">
        <f t="shared" si="1"/>
        <v>0</v>
      </c>
      <c r="F17" s="5">
        <f>E17*D40</f>
        <v>0</v>
      </c>
      <c r="G17" s="4">
        <f t="shared" si="2"/>
        <v>0</v>
      </c>
    </row>
    <row r="18" spans="1:7" ht="15.75">
      <c r="A18" s="22" t="s">
        <v>32</v>
      </c>
      <c r="B18" s="2">
        <v>0</v>
      </c>
      <c r="C18" s="15">
        <v>362.4982</v>
      </c>
      <c r="D18" s="2">
        <f t="shared" si="0"/>
        <v>0</v>
      </c>
      <c r="E18" s="2">
        <f t="shared" si="1"/>
        <v>0</v>
      </c>
      <c r="F18" s="5">
        <f>E18*D40</f>
        <v>0</v>
      </c>
      <c r="G18" s="4">
        <f t="shared" si="2"/>
        <v>0</v>
      </c>
    </row>
    <row r="19" spans="1:7" ht="15.75">
      <c r="A19" s="22" t="s">
        <v>36</v>
      </c>
      <c r="B19" s="2">
        <v>0.11</v>
      </c>
      <c r="C19" s="15">
        <v>373</v>
      </c>
      <c r="D19" s="2">
        <f t="shared" si="0"/>
        <v>0.00029490616621983916</v>
      </c>
      <c r="E19" s="2">
        <f t="shared" si="1"/>
        <v>0.0008847184986595175</v>
      </c>
      <c r="F19" s="5">
        <f>E19*D40</f>
        <v>0.006879777200563681</v>
      </c>
      <c r="G19" s="4">
        <f t="shared" si="2"/>
        <v>0.0045865181337091205</v>
      </c>
    </row>
    <row r="20" spans="1:7" ht="15.75">
      <c r="A20" s="22" t="s">
        <v>37</v>
      </c>
      <c r="B20" s="2">
        <v>0</v>
      </c>
      <c r="C20" s="15">
        <v>382.52</v>
      </c>
      <c r="D20" s="2">
        <f t="shared" si="0"/>
        <v>0</v>
      </c>
      <c r="E20" s="2">
        <f t="shared" si="1"/>
        <v>0</v>
      </c>
      <c r="F20" s="5">
        <f>E20*D40</f>
        <v>0</v>
      </c>
      <c r="G20" s="4">
        <f t="shared" si="2"/>
        <v>0</v>
      </c>
    </row>
    <row r="21" spans="1:7" ht="12.75">
      <c r="A21" s="2" t="s">
        <v>8</v>
      </c>
      <c r="B21" s="2">
        <v>0.25</v>
      </c>
      <c r="C21" s="15">
        <v>71.85</v>
      </c>
      <c r="D21" s="2">
        <f t="shared" si="0"/>
        <v>0.003479471120389701</v>
      </c>
      <c r="E21" s="2">
        <f aca="true" t="shared" si="3" ref="E21:E27">D21*1</f>
        <v>0.003479471120389701</v>
      </c>
      <c r="F21" s="5">
        <f>E21*D40</f>
        <v>0.027057178210183813</v>
      </c>
      <c r="G21" s="4">
        <f aca="true" t="shared" si="4" ref="G21:G26">F21</f>
        <v>0.027057178210183813</v>
      </c>
    </row>
    <row r="22" spans="1:7" ht="12.75">
      <c r="A22" s="2" t="s">
        <v>25</v>
      </c>
      <c r="B22" s="2">
        <v>0</v>
      </c>
      <c r="C22" s="15">
        <v>134.69</v>
      </c>
      <c r="D22" s="2">
        <f t="shared" si="0"/>
        <v>0</v>
      </c>
      <c r="E22" s="2">
        <f t="shared" si="3"/>
        <v>0</v>
      </c>
      <c r="F22" s="5">
        <f>E22*D40</f>
        <v>0</v>
      </c>
      <c r="G22" s="4">
        <f>F22</f>
        <v>0</v>
      </c>
    </row>
    <row r="23" spans="1:7" ht="12.75">
      <c r="A23" s="2" t="s">
        <v>15</v>
      </c>
      <c r="B23" s="2">
        <v>0.4</v>
      </c>
      <c r="C23" s="15">
        <v>70.94</v>
      </c>
      <c r="D23" s="2">
        <f t="shared" si="0"/>
        <v>0.005638567803777841</v>
      </c>
      <c r="E23" s="2">
        <f t="shared" si="3"/>
        <v>0.005638567803777841</v>
      </c>
      <c r="F23" s="5">
        <f>E23*D40</f>
        <v>0.04384681712775206</v>
      </c>
      <c r="G23" s="4">
        <f t="shared" si="4"/>
        <v>0.04384681712775206</v>
      </c>
    </row>
    <row r="24" spans="1:7" ht="12.75">
      <c r="A24" s="2" t="s">
        <v>7</v>
      </c>
      <c r="B24" s="2">
        <v>0</v>
      </c>
      <c r="C24" s="16">
        <v>40.3114</v>
      </c>
      <c r="D24" s="2">
        <f t="shared" si="0"/>
        <v>0</v>
      </c>
      <c r="E24" s="2">
        <f t="shared" si="3"/>
        <v>0</v>
      </c>
      <c r="F24" s="5">
        <f>E24*D40</f>
        <v>0</v>
      </c>
      <c r="G24" s="4">
        <f t="shared" si="4"/>
        <v>0</v>
      </c>
    </row>
    <row r="25" spans="1:7" ht="12.75">
      <c r="A25" s="2" t="s">
        <v>6</v>
      </c>
      <c r="B25" s="2">
        <v>36.02</v>
      </c>
      <c r="C25" s="16">
        <v>56.08</v>
      </c>
      <c r="D25" s="2">
        <f t="shared" si="0"/>
        <v>0.642296718972896</v>
      </c>
      <c r="E25" s="2">
        <f t="shared" si="3"/>
        <v>0.642296718972896</v>
      </c>
      <c r="F25" s="5">
        <f>E25*D40</f>
        <v>4.994648953177568</v>
      </c>
      <c r="G25" s="4">
        <f t="shared" si="4"/>
        <v>4.994648953177568</v>
      </c>
    </row>
    <row r="26" spans="1:7" ht="12.75">
      <c r="A26" s="22" t="s">
        <v>23</v>
      </c>
      <c r="B26" s="2">
        <v>1.22</v>
      </c>
      <c r="C26" s="16">
        <v>103.62</v>
      </c>
      <c r="D26" s="2">
        <f t="shared" si="0"/>
        <v>0.011773788843852537</v>
      </c>
      <c r="E26" s="2">
        <f t="shared" si="3"/>
        <v>0.011773788843852537</v>
      </c>
      <c r="F26" s="5">
        <f>E26*D40</f>
        <v>0.09155572554989701</v>
      </c>
      <c r="G26" s="4">
        <f t="shared" si="4"/>
        <v>0.09155572554989701</v>
      </c>
    </row>
    <row r="27" spans="1:7" ht="15.75">
      <c r="A27" s="2" t="s">
        <v>10</v>
      </c>
      <c r="B27" s="2">
        <v>5.43</v>
      </c>
      <c r="C27" s="16">
        <v>61.98</v>
      </c>
      <c r="D27" s="2">
        <f t="shared" si="0"/>
        <v>0.08760890609874153</v>
      </c>
      <c r="E27" s="2">
        <f t="shared" si="3"/>
        <v>0.08760890609874153</v>
      </c>
      <c r="F27" s="5">
        <f>E27*D40</f>
        <v>0.68126726824145</v>
      </c>
      <c r="G27" s="4">
        <f>2*F27</f>
        <v>1.3625345364829</v>
      </c>
    </row>
    <row r="28" spans="1:7" ht="15.75">
      <c r="A28" s="22" t="s">
        <v>34</v>
      </c>
      <c r="B28" s="2">
        <v>1.53</v>
      </c>
      <c r="C28" s="16">
        <v>265.78</v>
      </c>
      <c r="D28" s="2">
        <f t="shared" si="0"/>
        <v>0.005756640830762286</v>
      </c>
      <c r="E28" s="2">
        <f>D28*5</f>
        <v>0.02878320415381143</v>
      </c>
      <c r="F28" s="5">
        <f>E28*D40</f>
        <v>0.2238249024933864</v>
      </c>
      <c r="G28" s="4">
        <f>F28*2/5</f>
        <v>0.08952996099735457</v>
      </c>
    </row>
    <row r="29" spans="1:7" ht="12.75">
      <c r="A29" s="2" t="s">
        <v>16</v>
      </c>
      <c r="B29" s="2">
        <v>0</v>
      </c>
      <c r="C29" s="16">
        <v>35.453</v>
      </c>
      <c r="D29" s="2">
        <f>B29/C29</f>
        <v>0</v>
      </c>
      <c r="E29" s="2">
        <f>D29*1</f>
        <v>0</v>
      </c>
      <c r="F29" s="5">
        <f>E29*D40</f>
        <v>0</v>
      </c>
      <c r="G29" s="4">
        <f>F29</f>
        <v>0</v>
      </c>
    </row>
    <row r="30" spans="1:7" ht="12.75">
      <c r="A30" s="2" t="s">
        <v>9</v>
      </c>
      <c r="B30" s="2">
        <v>7.28</v>
      </c>
      <c r="C30" s="16">
        <v>18.998403</v>
      </c>
      <c r="D30" s="2">
        <f>B30/C30</f>
        <v>0.3831901028733836</v>
      </c>
      <c r="E30" s="2">
        <f>D30*1</f>
        <v>0.3831901028733836</v>
      </c>
      <c r="F30" s="5">
        <f>E30*D40</f>
        <v>2.9797755299841624</v>
      </c>
      <c r="G30" s="4">
        <f>F30</f>
        <v>2.9797755299841624</v>
      </c>
    </row>
    <row r="31" spans="1:5" ht="12.75">
      <c r="A31" s="20" t="s">
        <v>12</v>
      </c>
      <c r="B31" s="24">
        <f>SUM(B7:B30)</f>
        <v>100.9</v>
      </c>
      <c r="E31">
        <f>SUM(E7:E30)</f>
        <v>2.5063405019967093</v>
      </c>
    </row>
    <row r="32" spans="1:5" ht="12.75">
      <c r="A32" s="19" t="s">
        <v>21</v>
      </c>
      <c r="B32" s="3">
        <f>($B30*15.9995)/(2*18.998403)+(B29*15.9994)/(2*35.453)</f>
        <v>3.0654250254613506</v>
      </c>
      <c r="E32">
        <f>0.5*(E29+E30)</f>
        <v>0.1915950514366918</v>
      </c>
    </row>
    <row r="33" spans="2:5" ht="12.75">
      <c r="B33" s="3">
        <f>B31-B32</f>
        <v>97.83457497453865</v>
      </c>
      <c r="E33">
        <f>E31-E32</f>
        <v>2.3147454505600176</v>
      </c>
    </row>
    <row r="35" spans="5:7" ht="12.75">
      <c r="E35" s="13" t="s">
        <v>13</v>
      </c>
      <c r="F35" s="9"/>
      <c r="G35" s="12">
        <v>18</v>
      </c>
    </row>
    <row r="39" spans="3:6" ht="12.75">
      <c r="C39" s="10" t="s">
        <v>19</v>
      </c>
      <c r="D39" s="10"/>
      <c r="E39" s="10"/>
      <c r="F39" s="10"/>
    </row>
    <row r="40" spans="3:6" ht="12.75">
      <c r="C40" s="11" t="s">
        <v>14</v>
      </c>
      <c r="D40" s="10">
        <f>G35/E33</f>
        <v>7.7762330176068275</v>
      </c>
      <c r="E40" s="10"/>
      <c r="F40" s="10"/>
    </row>
    <row r="41" spans="3:6" ht="12.75">
      <c r="C41" s="10"/>
      <c r="D41" s="10"/>
      <c r="E41" s="10"/>
      <c r="F41" s="10"/>
    </row>
    <row r="42" spans="3:6" ht="12.75">
      <c r="C42" s="10" t="s">
        <v>20</v>
      </c>
      <c r="D42" s="10"/>
      <c r="E42" s="10"/>
      <c r="F42" s="10"/>
    </row>
    <row r="44" s="25" customFormat="1" ht="23.25">
      <c r="A44" s="25" t="s">
        <v>55</v>
      </c>
    </row>
    <row r="45" s="25" customFormat="1" ht="24.75">
      <c r="A45" s="25" t="s">
        <v>56</v>
      </c>
    </row>
    <row r="50" spans="2:18" ht="12.75">
      <c r="B50" t="s">
        <v>0</v>
      </c>
      <c r="R50" t="s">
        <v>38</v>
      </c>
    </row>
    <row r="51" spans="1:18" ht="12.75">
      <c r="A51" t="s">
        <v>39</v>
      </c>
      <c r="B51" t="s">
        <v>9</v>
      </c>
      <c r="C51" t="s">
        <v>40</v>
      </c>
      <c r="D51" t="s">
        <v>41</v>
      </c>
      <c r="E51" t="s">
        <v>6</v>
      </c>
      <c r="F51" t="s">
        <v>42</v>
      </c>
      <c r="G51" t="s">
        <v>15</v>
      </c>
      <c r="H51" t="s">
        <v>8</v>
      </c>
      <c r="I51" t="s">
        <v>43</v>
      </c>
      <c r="J51" t="s">
        <v>44</v>
      </c>
      <c r="K51" t="s">
        <v>45</v>
      </c>
      <c r="L51" t="s">
        <v>23</v>
      </c>
      <c r="M51" t="s">
        <v>46</v>
      </c>
      <c r="N51" t="s">
        <v>47</v>
      </c>
      <c r="O51" t="s">
        <v>48</v>
      </c>
      <c r="P51" t="s">
        <v>49</v>
      </c>
      <c r="Q51" t="s">
        <v>50</v>
      </c>
      <c r="R51" t="s">
        <v>51</v>
      </c>
    </row>
    <row r="52" spans="1:18" ht="12.75">
      <c r="A52" t="s">
        <v>52</v>
      </c>
      <c r="B52">
        <v>7.621044</v>
      </c>
      <c r="C52">
        <v>5.612935</v>
      </c>
      <c r="D52">
        <v>31.38735</v>
      </c>
      <c r="E52">
        <v>35.98814</v>
      </c>
      <c r="F52">
        <v>8.801287</v>
      </c>
      <c r="G52">
        <v>0.383171</v>
      </c>
      <c r="H52">
        <v>0.245985</v>
      </c>
      <c r="I52">
        <v>0.961639</v>
      </c>
      <c r="J52">
        <v>1.347543</v>
      </c>
      <c r="K52">
        <v>0.727171</v>
      </c>
      <c r="L52">
        <v>1.369347</v>
      </c>
      <c r="M52">
        <v>2.433467</v>
      </c>
      <c r="N52">
        <v>0.511358</v>
      </c>
      <c r="O52">
        <v>0.067641</v>
      </c>
      <c r="P52">
        <v>4.026867</v>
      </c>
      <c r="Q52">
        <v>0.329701</v>
      </c>
      <c r="R52">
        <f aca="true" t="shared" si="5" ref="R52:R68">SUM(B52:Q52)</f>
        <v>101.81464600000001</v>
      </c>
    </row>
    <row r="53" spans="1:18" ht="12.75">
      <c r="A53" t="s">
        <v>52</v>
      </c>
      <c r="B53">
        <v>7.120392</v>
      </c>
      <c r="C53">
        <v>5.385644</v>
      </c>
      <c r="D53">
        <v>31.23359</v>
      </c>
      <c r="E53">
        <v>36.31261</v>
      </c>
      <c r="F53">
        <v>9.0096</v>
      </c>
      <c r="G53">
        <v>0.428905</v>
      </c>
      <c r="H53">
        <v>0.253061</v>
      </c>
      <c r="I53">
        <v>1.01796</v>
      </c>
      <c r="J53">
        <v>1.490681</v>
      </c>
      <c r="K53">
        <v>0.764303</v>
      </c>
      <c r="L53">
        <v>1.211632</v>
      </c>
      <c r="M53">
        <v>2.610062</v>
      </c>
      <c r="N53">
        <v>0.443217</v>
      </c>
      <c r="O53">
        <v>1.1E-05</v>
      </c>
      <c r="P53">
        <v>3.715146</v>
      </c>
      <c r="Q53">
        <v>0.215825</v>
      </c>
      <c r="R53">
        <f t="shared" si="5"/>
        <v>101.212639</v>
      </c>
    </row>
    <row r="54" spans="1:18" ht="12.75">
      <c r="A54" t="s">
        <v>52</v>
      </c>
      <c r="B54">
        <v>7.564107</v>
      </c>
      <c r="C54">
        <v>5.349779</v>
      </c>
      <c r="D54">
        <v>31.13316</v>
      </c>
      <c r="E54">
        <v>36.08784</v>
      </c>
      <c r="F54">
        <v>8.588003</v>
      </c>
      <c r="G54">
        <v>0.378575</v>
      </c>
      <c r="H54">
        <v>0.302296</v>
      </c>
      <c r="I54">
        <v>1.093413</v>
      </c>
      <c r="J54">
        <v>1.673725</v>
      </c>
      <c r="K54">
        <v>0.768258</v>
      </c>
      <c r="L54">
        <v>1.208711</v>
      </c>
      <c r="M54">
        <v>2.362478</v>
      </c>
      <c r="N54">
        <v>0.390086</v>
      </c>
      <c r="O54">
        <v>0.132786</v>
      </c>
      <c r="P54">
        <v>3.732818</v>
      </c>
      <c r="Q54">
        <v>0.139064</v>
      </c>
      <c r="R54">
        <f t="shared" si="5"/>
        <v>100.90509899999998</v>
      </c>
    </row>
    <row r="55" spans="1:18" ht="12.75">
      <c r="A55" t="s">
        <v>52</v>
      </c>
      <c r="B55">
        <v>7.522385</v>
      </c>
      <c r="C55">
        <v>5.773263</v>
      </c>
      <c r="D55">
        <v>31.5385</v>
      </c>
      <c r="E55">
        <v>36.58122</v>
      </c>
      <c r="F55">
        <v>8.897874</v>
      </c>
      <c r="G55">
        <v>0.338653</v>
      </c>
      <c r="H55">
        <v>0.218407</v>
      </c>
      <c r="I55">
        <v>0.755064</v>
      </c>
      <c r="J55">
        <v>1.439062</v>
      </c>
      <c r="K55">
        <v>0.983758</v>
      </c>
      <c r="L55">
        <v>1.121161</v>
      </c>
      <c r="M55">
        <v>2.189067</v>
      </c>
      <c r="N55">
        <v>0.360099</v>
      </c>
      <c r="O55">
        <v>0.027229</v>
      </c>
      <c r="P55">
        <v>3.76685</v>
      </c>
      <c r="Q55">
        <v>0.312677</v>
      </c>
      <c r="R55">
        <f t="shared" si="5"/>
        <v>101.825269</v>
      </c>
    </row>
    <row r="56" spans="1:18" ht="12.75">
      <c r="A56" t="s">
        <v>52</v>
      </c>
      <c r="B56">
        <v>7.234717</v>
      </c>
      <c r="C56">
        <v>5.270057</v>
      </c>
      <c r="D56">
        <v>30.83758</v>
      </c>
      <c r="E56">
        <v>35.88939</v>
      </c>
      <c r="F56">
        <v>8.867113</v>
      </c>
      <c r="G56">
        <v>0.379404</v>
      </c>
      <c r="H56">
        <v>0.211608</v>
      </c>
      <c r="I56">
        <v>0.951746</v>
      </c>
      <c r="J56">
        <v>1.481959</v>
      </c>
      <c r="K56">
        <v>0.768461</v>
      </c>
      <c r="L56">
        <v>1.061858</v>
      </c>
      <c r="M56">
        <v>2.715777</v>
      </c>
      <c r="N56">
        <v>0.343193</v>
      </c>
      <c r="O56">
        <v>1.1E-05</v>
      </c>
      <c r="P56">
        <v>3.950486</v>
      </c>
      <c r="Q56">
        <v>0.263061</v>
      </c>
      <c r="R56">
        <f t="shared" si="5"/>
        <v>100.22642099999999</v>
      </c>
    </row>
    <row r="57" spans="1:18" ht="12.75">
      <c r="A57" t="s">
        <v>52</v>
      </c>
      <c r="B57">
        <v>7.672305</v>
      </c>
      <c r="C57">
        <v>5.303566</v>
      </c>
      <c r="D57">
        <v>30.72736</v>
      </c>
      <c r="E57">
        <v>35.77377</v>
      </c>
      <c r="F57">
        <v>8.699971</v>
      </c>
      <c r="G57">
        <v>0.418105</v>
      </c>
      <c r="H57">
        <v>0.27346</v>
      </c>
      <c r="I57">
        <v>0.919278</v>
      </c>
      <c r="J57">
        <v>1.526006</v>
      </c>
      <c r="K57">
        <v>0.791936</v>
      </c>
      <c r="L57">
        <v>1.108612</v>
      </c>
      <c r="M57">
        <v>2.819889</v>
      </c>
      <c r="N57">
        <v>0.348338</v>
      </c>
      <c r="O57">
        <v>0.157581</v>
      </c>
      <c r="P57">
        <v>3.943363</v>
      </c>
      <c r="Q57">
        <v>0.30567</v>
      </c>
      <c r="R57">
        <f t="shared" si="5"/>
        <v>100.78921000000001</v>
      </c>
    </row>
    <row r="58" spans="1:18" ht="12.75">
      <c r="A58" t="s">
        <v>52</v>
      </c>
      <c r="B58">
        <v>6.343982</v>
      </c>
      <c r="C58">
        <v>5.399501</v>
      </c>
      <c r="D58">
        <v>31.41745</v>
      </c>
      <c r="E58">
        <v>36.34836</v>
      </c>
      <c r="F58">
        <v>8.883821</v>
      </c>
      <c r="G58">
        <v>0.413526</v>
      </c>
      <c r="H58">
        <v>0.204522</v>
      </c>
      <c r="I58">
        <v>0.801835</v>
      </c>
      <c r="J58">
        <v>1.525419</v>
      </c>
      <c r="K58">
        <v>0.932084</v>
      </c>
      <c r="L58">
        <v>1.296186</v>
      </c>
      <c r="M58">
        <v>1.900171</v>
      </c>
      <c r="N58">
        <v>0.568917</v>
      </c>
      <c r="O58">
        <v>0.112811</v>
      </c>
      <c r="P58">
        <v>3.960823</v>
      </c>
      <c r="Q58">
        <v>0.352737</v>
      </c>
      <c r="R58">
        <f t="shared" si="5"/>
        <v>100.462145</v>
      </c>
    </row>
    <row r="59" spans="1:18" ht="12.75">
      <c r="A59" t="s">
        <v>52</v>
      </c>
      <c r="B59">
        <v>5.778201</v>
      </c>
      <c r="C59">
        <v>5.358969</v>
      </c>
      <c r="D59">
        <v>31.54341</v>
      </c>
      <c r="E59">
        <v>36.26144</v>
      </c>
      <c r="F59">
        <v>8.916697</v>
      </c>
      <c r="G59">
        <v>0.439139</v>
      </c>
      <c r="H59">
        <v>0.291198</v>
      </c>
      <c r="I59">
        <v>0.831338</v>
      </c>
      <c r="J59">
        <v>1.471593</v>
      </c>
      <c r="K59">
        <v>1.018696</v>
      </c>
      <c r="L59">
        <v>1.335253</v>
      </c>
      <c r="M59">
        <v>2.041011</v>
      </c>
      <c r="N59">
        <v>0.413346</v>
      </c>
      <c r="O59">
        <v>0.096876</v>
      </c>
      <c r="P59">
        <v>3.913457</v>
      </c>
      <c r="Q59">
        <v>0.246362</v>
      </c>
      <c r="R59">
        <f t="shared" si="5"/>
        <v>99.956986</v>
      </c>
    </row>
    <row r="60" spans="1:18" ht="12.75">
      <c r="A60" t="s">
        <v>52</v>
      </c>
      <c r="B60">
        <v>7.413422</v>
      </c>
      <c r="C60">
        <v>5.27076</v>
      </c>
      <c r="D60">
        <v>30.93854</v>
      </c>
      <c r="E60">
        <v>36.2214</v>
      </c>
      <c r="F60">
        <v>9.01442</v>
      </c>
      <c r="G60">
        <v>0.42866</v>
      </c>
      <c r="H60">
        <v>0.257476</v>
      </c>
      <c r="I60">
        <v>0.725931</v>
      </c>
      <c r="J60">
        <v>1.647256</v>
      </c>
      <c r="K60">
        <v>1.061797</v>
      </c>
      <c r="L60">
        <v>1.426807</v>
      </c>
      <c r="M60">
        <v>2.083496</v>
      </c>
      <c r="N60">
        <v>0.28062</v>
      </c>
      <c r="O60">
        <v>0.172977</v>
      </c>
      <c r="P60">
        <v>3.797047</v>
      </c>
      <c r="Q60">
        <v>0.055677</v>
      </c>
      <c r="R60">
        <f t="shared" si="5"/>
        <v>100.796286</v>
      </c>
    </row>
    <row r="61" spans="1:18" ht="12.75">
      <c r="A61" t="s">
        <v>52</v>
      </c>
      <c r="B61">
        <v>7.303216</v>
      </c>
      <c r="C61">
        <v>5.516602</v>
      </c>
      <c r="D61">
        <v>31.42669</v>
      </c>
      <c r="E61">
        <v>36.21144</v>
      </c>
      <c r="F61">
        <v>8.904817</v>
      </c>
      <c r="G61">
        <v>0.380672</v>
      </c>
      <c r="H61">
        <v>0.247812</v>
      </c>
      <c r="I61">
        <v>0.713192</v>
      </c>
      <c r="J61">
        <v>1.512378</v>
      </c>
      <c r="K61">
        <v>1.081782</v>
      </c>
      <c r="L61">
        <v>1.10908</v>
      </c>
      <c r="M61">
        <v>2.016384</v>
      </c>
      <c r="N61">
        <v>0.484328</v>
      </c>
      <c r="O61">
        <v>0.248457</v>
      </c>
      <c r="P61">
        <v>3.73652</v>
      </c>
      <c r="Q61">
        <v>0.209813</v>
      </c>
      <c r="R61">
        <f t="shared" si="5"/>
        <v>101.10318300000002</v>
      </c>
    </row>
    <row r="62" spans="1:18" ht="12.75">
      <c r="A62" t="s">
        <v>52</v>
      </c>
      <c r="B62">
        <v>7.925932</v>
      </c>
      <c r="C62">
        <v>5.166458</v>
      </c>
      <c r="D62">
        <v>30.8638</v>
      </c>
      <c r="E62">
        <v>35.91808</v>
      </c>
      <c r="F62">
        <v>8.72592</v>
      </c>
      <c r="G62">
        <v>0.428077</v>
      </c>
      <c r="H62">
        <v>0.299646</v>
      </c>
      <c r="I62">
        <v>1.068778</v>
      </c>
      <c r="J62">
        <v>1.75691</v>
      </c>
      <c r="K62">
        <v>0.734491</v>
      </c>
      <c r="L62">
        <v>1.301125</v>
      </c>
      <c r="M62">
        <v>2.539382</v>
      </c>
      <c r="N62">
        <v>0.334166</v>
      </c>
      <c r="O62">
        <v>0.132685</v>
      </c>
      <c r="P62">
        <v>3.79516</v>
      </c>
      <c r="Q62">
        <v>0.43204</v>
      </c>
      <c r="R62">
        <f t="shared" si="5"/>
        <v>101.42265</v>
      </c>
    </row>
    <row r="63" spans="1:18" ht="12.75">
      <c r="A63" t="s">
        <v>52</v>
      </c>
      <c r="B63">
        <v>7.367074</v>
      </c>
      <c r="C63">
        <v>5.195591</v>
      </c>
      <c r="D63">
        <v>30.47875</v>
      </c>
      <c r="E63">
        <v>35.34866</v>
      </c>
      <c r="F63">
        <v>8.718118</v>
      </c>
      <c r="G63">
        <v>0.454883</v>
      </c>
      <c r="H63">
        <v>0.272601</v>
      </c>
      <c r="I63">
        <v>0.806949</v>
      </c>
      <c r="J63">
        <v>1.421758</v>
      </c>
      <c r="K63">
        <v>0.715374</v>
      </c>
      <c r="L63">
        <v>1.350517</v>
      </c>
      <c r="M63">
        <v>2.618659</v>
      </c>
      <c r="N63">
        <v>0.445116</v>
      </c>
      <c r="O63">
        <v>0.138664</v>
      </c>
      <c r="P63">
        <v>4.02071</v>
      </c>
      <c r="Q63">
        <v>0.214108</v>
      </c>
      <c r="R63">
        <f t="shared" si="5"/>
        <v>99.56753199999997</v>
      </c>
    </row>
    <row r="64" spans="1:18" ht="12.75">
      <c r="A64" t="s">
        <v>52</v>
      </c>
      <c r="B64">
        <v>7.071768</v>
      </c>
      <c r="C64">
        <v>5.492478</v>
      </c>
      <c r="D64">
        <v>31.76608</v>
      </c>
      <c r="E64">
        <v>35.77534</v>
      </c>
      <c r="F64">
        <v>8.696692</v>
      </c>
      <c r="G64">
        <v>0.389151</v>
      </c>
      <c r="H64">
        <v>0.249826</v>
      </c>
      <c r="I64">
        <v>0.879131</v>
      </c>
      <c r="J64">
        <v>1.443035</v>
      </c>
      <c r="K64">
        <v>0.741963</v>
      </c>
      <c r="L64">
        <v>1.403433</v>
      </c>
      <c r="M64">
        <v>2.39517</v>
      </c>
      <c r="N64">
        <v>0.328726</v>
      </c>
      <c r="O64">
        <v>0.110156</v>
      </c>
      <c r="P64">
        <v>3.990667</v>
      </c>
      <c r="Q64">
        <v>0.355932</v>
      </c>
      <c r="R64">
        <f t="shared" si="5"/>
        <v>101.089548</v>
      </c>
    </row>
    <row r="65" spans="1:18" ht="12.75">
      <c r="A65" t="s">
        <v>52</v>
      </c>
      <c r="B65">
        <v>7.291533</v>
      </c>
      <c r="C65">
        <v>5.8476</v>
      </c>
      <c r="D65">
        <v>31.81459</v>
      </c>
      <c r="E65">
        <v>35.9444</v>
      </c>
      <c r="F65">
        <v>8.719507</v>
      </c>
      <c r="G65">
        <v>0.36738</v>
      </c>
      <c r="H65">
        <v>0.253023</v>
      </c>
      <c r="I65">
        <v>1.029203</v>
      </c>
      <c r="J65">
        <v>1.400075</v>
      </c>
      <c r="K65">
        <v>0.509875</v>
      </c>
      <c r="L65">
        <v>1.100344</v>
      </c>
      <c r="M65">
        <v>2.517421</v>
      </c>
      <c r="N65">
        <v>0.412521</v>
      </c>
      <c r="O65">
        <v>0.124964</v>
      </c>
      <c r="P65">
        <v>4.440658</v>
      </c>
      <c r="Q65">
        <v>0.323044</v>
      </c>
      <c r="R65">
        <f t="shared" si="5"/>
        <v>102.09613799999998</v>
      </c>
    </row>
    <row r="66" spans="1:18" ht="12.75">
      <c r="A66" t="s">
        <v>52</v>
      </c>
      <c r="B66">
        <v>7.223223</v>
      </c>
      <c r="C66">
        <v>5.298712</v>
      </c>
      <c r="D66">
        <v>30.5828</v>
      </c>
      <c r="E66">
        <v>35.81815</v>
      </c>
      <c r="F66">
        <v>8.648293</v>
      </c>
      <c r="G66">
        <v>0.383152</v>
      </c>
      <c r="H66">
        <v>0.195592</v>
      </c>
      <c r="I66">
        <v>0.853782</v>
      </c>
      <c r="J66">
        <v>1.451701</v>
      </c>
      <c r="K66">
        <v>0.526013</v>
      </c>
      <c r="L66">
        <v>1.191651</v>
      </c>
      <c r="M66">
        <v>2.727208</v>
      </c>
      <c r="N66">
        <v>0.35111</v>
      </c>
      <c r="O66">
        <v>0.059355</v>
      </c>
      <c r="P66">
        <v>4.230745</v>
      </c>
      <c r="Q66">
        <v>0.247963</v>
      </c>
      <c r="R66">
        <f t="shared" si="5"/>
        <v>99.78945</v>
      </c>
    </row>
    <row r="67" spans="1:18" ht="12.75">
      <c r="A67" t="s">
        <v>52</v>
      </c>
      <c r="B67">
        <v>7.991261</v>
      </c>
      <c r="C67">
        <v>5.58257</v>
      </c>
      <c r="D67">
        <v>31.12326</v>
      </c>
      <c r="E67">
        <v>35.89026</v>
      </c>
      <c r="F67">
        <v>8.732273</v>
      </c>
      <c r="G67">
        <v>0.385765</v>
      </c>
      <c r="H67">
        <v>0.240711</v>
      </c>
      <c r="I67">
        <v>0.872996</v>
      </c>
      <c r="J67">
        <v>1.841627</v>
      </c>
      <c r="K67">
        <v>0.708955</v>
      </c>
      <c r="L67">
        <v>0.981637</v>
      </c>
      <c r="M67">
        <v>2.609437</v>
      </c>
      <c r="N67">
        <v>0.258897</v>
      </c>
      <c r="O67">
        <v>0.178053</v>
      </c>
      <c r="P67">
        <v>3.814259</v>
      </c>
      <c r="Q67">
        <v>0.140627</v>
      </c>
      <c r="R67">
        <f t="shared" si="5"/>
        <v>101.35258800000003</v>
      </c>
    </row>
    <row r="68" spans="1:18" ht="12.75">
      <c r="A68" t="s">
        <v>53</v>
      </c>
      <c r="B68">
        <f>AVERAGE(B52:B67)</f>
        <v>7.277785125000001</v>
      </c>
      <c r="C68">
        <f aca="true" t="shared" si="6" ref="C68:Q68">AVERAGE(C52:C67)</f>
        <v>5.426530312500001</v>
      </c>
      <c r="D68">
        <f t="shared" si="6"/>
        <v>31.175806875000003</v>
      </c>
      <c r="E68">
        <f t="shared" si="6"/>
        <v>36.02315625000001</v>
      </c>
      <c r="F68">
        <f t="shared" si="6"/>
        <v>8.801525374999999</v>
      </c>
      <c r="G68">
        <f t="shared" si="6"/>
        <v>0.399826125</v>
      </c>
      <c r="H68">
        <f t="shared" si="6"/>
        <v>0.2510765</v>
      </c>
      <c r="I68">
        <f t="shared" si="6"/>
        <v>0.8926396874999999</v>
      </c>
      <c r="J68">
        <f t="shared" si="6"/>
        <v>1.5269205</v>
      </c>
      <c r="K68">
        <f t="shared" si="6"/>
        <v>0.8021823125</v>
      </c>
      <c r="L68">
        <f t="shared" si="6"/>
        <v>1.223584625</v>
      </c>
      <c r="M68">
        <f t="shared" si="6"/>
        <v>2.4111924375</v>
      </c>
      <c r="N68">
        <f t="shared" si="6"/>
        <v>0.3921273749999999</v>
      </c>
      <c r="O68">
        <f t="shared" si="6"/>
        <v>0.11001606249999998</v>
      </c>
      <c r="P68">
        <f t="shared" si="6"/>
        <v>3.9272235000000006</v>
      </c>
      <c r="Q68">
        <f t="shared" si="6"/>
        <v>0.2590188125000001</v>
      </c>
      <c r="R68">
        <f t="shared" si="5"/>
        <v>100.90061187500001</v>
      </c>
    </row>
    <row r="69" spans="1:18" ht="12.75">
      <c r="A69" t="s">
        <v>54</v>
      </c>
      <c r="B69">
        <f>STDEV(B52:B67)</f>
        <v>0.5516289852775897</v>
      </c>
      <c r="C69">
        <f aca="true" t="shared" si="7" ref="C69:R69">STDEV(C52:C67)</f>
        <v>0.1971656681090696</v>
      </c>
      <c r="D69">
        <f t="shared" si="7"/>
        <v>0.40856162149209485</v>
      </c>
      <c r="E69">
        <f t="shared" si="7"/>
        <v>0.2956680869460438</v>
      </c>
      <c r="F69">
        <f t="shared" si="7"/>
        <v>0.12844750313279718</v>
      </c>
      <c r="G69">
        <f t="shared" si="7"/>
        <v>0.031060371482807478</v>
      </c>
      <c r="H69">
        <f t="shared" si="7"/>
        <v>0.03227142363763963</v>
      </c>
      <c r="I69">
        <f t="shared" si="7"/>
        <v>0.11972142611731142</v>
      </c>
      <c r="J69">
        <f t="shared" si="7"/>
        <v>0.13523243603662546</v>
      </c>
      <c r="K69">
        <f t="shared" si="7"/>
        <v>0.17086079857385592</v>
      </c>
      <c r="L69">
        <f t="shared" si="7"/>
        <v>0.13486868427319798</v>
      </c>
      <c r="M69">
        <f t="shared" si="7"/>
        <v>0.28556160711294837</v>
      </c>
      <c r="N69">
        <f t="shared" si="7"/>
        <v>0.08360363516010202</v>
      </c>
      <c r="O69">
        <f t="shared" si="7"/>
        <v>0.06717962183824175</v>
      </c>
      <c r="P69">
        <f t="shared" si="7"/>
        <v>0.1953730625929105</v>
      </c>
      <c r="Q69">
        <f t="shared" si="7"/>
        <v>0.09613138968531099</v>
      </c>
      <c r="R69">
        <f t="shared" si="7"/>
        <v>0.745785686753947</v>
      </c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Yang</cp:lastModifiedBy>
  <cp:lastPrinted>2014-07-01T22:45:48Z</cp:lastPrinted>
  <dcterms:created xsi:type="dcterms:W3CDTF">2008-07-18T22:22:05Z</dcterms:created>
  <dcterms:modified xsi:type="dcterms:W3CDTF">2014-09-14T08:31:55Z</dcterms:modified>
  <cp:category/>
  <cp:version/>
  <cp:contentType/>
  <cp:contentStatus/>
</cp:coreProperties>
</file>