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20" windowWidth="24520" windowHeight="1148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<sst xmlns="http://schemas.openxmlformats.org/spreadsheetml/2006/main" count="87" uniqueCount="59">
  <si>
    <t>Oxide</t>
  </si>
  <si>
    <t>Wt % Oxide</t>
  </si>
  <si>
    <t>Mol #</t>
  </si>
  <si>
    <t>Atom Prop.</t>
  </si>
  <si>
    <t># Ions/formula</t>
  </si>
  <si>
    <t>Oxide MW</t>
  </si>
  <si>
    <t>CaO</t>
  </si>
  <si>
    <t>MgO</t>
  </si>
  <si>
    <t>FeO</t>
  </si>
  <si>
    <t>F</t>
  </si>
  <si>
    <r>
      <t>Na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</si>
  <si>
    <r>
      <t>Al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</si>
  <si>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Total:</t>
  </si>
  <si>
    <t>Enter Oxygens in formula:</t>
  </si>
  <si>
    <t>F=</t>
  </si>
  <si>
    <t>MnO</t>
  </si>
  <si>
    <t>Cl</t>
  </si>
  <si>
    <r>
      <t>SiO</t>
    </r>
    <r>
      <rPr>
        <vertAlign val="subscript"/>
        <sz val="10"/>
        <rFont val="Arial"/>
        <family val="2"/>
      </rPr>
      <t>2</t>
    </r>
  </si>
  <si>
    <r>
      <t>TiO</t>
    </r>
    <r>
      <rPr>
        <vertAlign val="subscript"/>
        <sz val="10"/>
        <rFont val="Arial"/>
        <family val="2"/>
      </rPr>
      <t>2</t>
    </r>
  </si>
  <si>
    <t>Oxygen Factor Calculation:</t>
  </si>
  <si>
    <t>F is factor for anion proportion calculation</t>
  </si>
  <si>
    <t>- O = F, Cl</t>
  </si>
  <si>
    <t>Anion Prop.</t>
  </si>
  <si>
    <t>SrO</t>
  </si>
  <si>
    <r>
      <t>ZrO</t>
    </r>
    <r>
      <rPr>
        <vertAlign val="subscript"/>
        <sz val="10"/>
        <rFont val="Arial"/>
        <family val="2"/>
      </rPr>
      <t>2</t>
    </r>
  </si>
  <si>
    <t>SnO</t>
  </si>
  <si>
    <r>
      <t>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</si>
  <si>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La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</si>
  <si>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Nd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</si>
  <si>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Ce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</si>
  <si>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Pr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</si>
  <si>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ThO</t>
    </r>
    <r>
      <rPr>
        <vertAlign val="subscript"/>
        <sz val="10"/>
        <rFont val="Arial"/>
        <family val="2"/>
      </rPr>
      <t>2</t>
    </r>
  </si>
  <si>
    <r>
      <t>Nb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5</t>
    </r>
  </si>
  <si>
    <r>
      <t>Dy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</si>
  <si>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Er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</si>
  <si>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Sample Description: R140781</t>
  </si>
  <si>
    <t xml:space="preserve"> </t>
  </si>
  <si>
    <t>Na2O</t>
  </si>
  <si>
    <t>SiO2</t>
  </si>
  <si>
    <t>TiO2</t>
  </si>
  <si>
    <t>ZrO2</t>
  </si>
  <si>
    <t>Nb2O5</t>
  </si>
  <si>
    <t>La2O3</t>
  </si>
  <si>
    <t>Nd2O3</t>
  </si>
  <si>
    <t>Dy2O3</t>
  </si>
  <si>
    <t>Ce2O3</t>
  </si>
  <si>
    <t>Total</t>
  </si>
  <si>
    <t>Y2O3</t>
  </si>
  <si>
    <t>Comment</t>
  </si>
  <si>
    <r>
      <t>Yb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</si>
  <si>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r>
      <t>Lu</t>
    </r>
    <r>
      <rPr>
        <vertAlign val="subscript"/>
        <sz val="10"/>
        <rFont val="Arial"/>
        <family val="2"/>
      </rPr>
      <t>2</t>
    </r>
    <r>
      <rPr>
        <sz val="10"/>
        <rFont val="Arial"/>
        <family val="0"/>
      </rPr>
      <t>O</t>
    </r>
    <r>
      <rPr>
        <vertAlign val="subscript"/>
        <sz val="10"/>
        <rFont val="Arial"/>
        <family val="2"/>
      </rPr>
      <t>3</t>
    </r>
  </si>
  <si>
    <t>Poco Hainite Light Clean</t>
  </si>
  <si>
    <t>Average</t>
  </si>
  <si>
    <t>S.D.</t>
  </si>
  <si>
    <t>Poco Hainite Dark Clean</t>
  </si>
  <si>
    <t>Fit Calculator with Cl and F</t>
  </si>
  <si>
    <r>
      <t>Ideal formula: Na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Ca</t>
    </r>
    <r>
      <rPr>
        <b/>
        <vertAlign val="subscript"/>
        <sz val="14"/>
        <rFont val="Arial"/>
        <family val="2"/>
      </rPr>
      <t>4</t>
    </r>
    <r>
      <rPr>
        <b/>
        <sz val="14"/>
        <rFont val="Arial"/>
        <family val="2"/>
      </rPr>
      <t>(Y,REE)Ti(Si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7</t>
    </r>
    <r>
      <rPr>
        <b/>
        <sz val="14"/>
        <rFont val="Arial"/>
        <family val="2"/>
      </rPr>
      <t>)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OF</t>
    </r>
    <r>
      <rPr>
        <b/>
        <vertAlign val="subscript"/>
        <sz val="14"/>
        <rFont val="Arial"/>
        <family val="2"/>
      </rPr>
      <t>3</t>
    </r>
  </si>
  <si>
    <r>
      <t>(Light portion) Empirical formula: (Na</t>
    </r>
    <r>
      <rPr>
        <b/>
        <vertAlign val="subscript"/>
        <sz val="14"/>
        <rFont val="Arial"/>
        <family val="2"/>
      </rPr>
      <t>1.62</t>
    </r>
    <r>
      <rPr>
        <b/>
        <sz val="14"/>
        <rFont val="Arial"/>
        <family val="2"/>
      </rPr>
      <t>Ca</t>
    </r>
    <r>
      <rPr>
        <b/>
        <vertAlign val="subscript"/>
        <sz val="14"/>
        <rFont val="Arial"/>
        <family val="2"/>
      </rPr>
      <t>0.38</t>
    </r>
    <r>
      <rPr>
        <b/>
        <sz val="14"/>
        <rFont val="Arial"/>
        <family val="2"/>
      </rPr>
      <t>)</t>
    </r>
    <r>
      <rPr>
        <b/>
        <vertAlign val="subscript"/>
        <sz val="14"/>
        <rFont val="Arial"/>
        <family val="2"/>
      </rPr>
      <t>2.0</t>
    </r>
    <r>
      <rPr>
        <b/>
        <sz val="14"/>
        <rFont val="Arial"/>
        <family val="2"/>
      </rPr>
      <t>Ca</t>
    </r>
    <r>
      <rPr>
        <b/>
        <vertAlign val="subscript"/>
        <sz val="14"/>
        <rFont val="Arial"/>
        <family val="2"/>
      </rPr>
      <t>4.00</t>
    </r>
    <r>
      <rPr>
        <b/>
        <sz val="14"/>
        <rFont val="Arial"/>
        <family val="2"/>
      </rPr>
      <t>(Ca</t>
    </r>
    <r>
      <rPr>
        <b/>
        <vertAlign val="subscript"/>
        <sz val="14"/>
        <rFont val="Arial"/>
        <family val="2"/>
      </rPr>
      <t>0.39</t>
    </r>
    <r>
      <rPr>
        <b/>
        <sz val="14"/>
        <rFont val="Arial"/>
        <family val="2"/>
      </rPr>
      <t>Ce</t>
    </r>
    <r>
      <rPr>
        <b/>
        <vertAlign val="subscript"/>
        <sz val="14"/>
        <rFont val="Arial"/>
        <family val="2"/>
      </rPr>
      <t>0.12</t>
    </r>
    <r>
      <rPr>
        <b/>
        <sz val="14"/>
        <rFont val="Arial"/>
        <family val="2"/>
      </rPr>
      <t>Mn</t>
    </r>
    <r>
      <rPr>
        <b/>
        <vertAlign val="subscript"/>
        <sz val="14"/>
        <rFont val="Arial"/>
        <family val="2"/>
      </rPr>
      <t>0.12</t>
    </r>
    <r>
      <rPr>
        <b/>
        <sz val="14"/>
        <rFont val="Arial"/>
        <family val="2"/>
      </rPr>
      <t>Sr</t>
    </r>
    <r>
      <rPr>
        <b/>
        <vertAlign val="subscript"/>
        <sz val="14"/>
        <rFont val="Arial"/>
        <family val="2"/>
      </rPr>
      <t>0.10</t>
    </r>
    <r>
      <rPr>
        <b/>
        <sz val="14"/>
        <rFont val="Arial"/>
        <family val="2"/>
      </rPr>
      <t>Zr</t>
    </r>
    <r>
      <rPr>
        <b/>
        <vertAlign val="subscript"/>
        <sz val="14"/>
        <rFont val="Arial"/>
        <family val="2"/>
      </rPr>
      <t>0.07</t>
    </r>
    <r>
      <rPr>
        <b/>
        <sz val="14"/>
        <rFont val="Arial"/>
        <family val="2"/>
      </rPr>
      <t>Fe</t>
    </r>
    <r>
      <rPr>
        <b/>
        <vertAlign val="subscript"/>
        <sz val="14"/>
        <rFont val="Arial"/>
        <family val="2"/>
      </rPr>
      <t>0.07</t>
    </r>
    <r>
      <rPr>
        <b/>
        <sz val="14"/>
        <rFont val="Arial"/>
        <family val="2"/>
      </rPr>
      <t>La</t>
    </r>
    <r>
      <rPr>
        <b/>
        <vertAlign val="subscript"/>
        <sz val="14"/>
        <rFont val="Arial"/>
        <family val="2"/>
      </rPr>
      <t>0.06</t>
    </r>
    <r>
      <rPr>
        <b/>
        <sz val="14"/>
        <rFont val="Arial"/>
        <family val="2"/>
      </rPr>
      <t>Nd</t>
    </r>
    <r>
      <rPr>
        <b/>
        <vertAlign val="subscript"/>
        <sz val="14"/>
        <rFont val="Arial"/>
        <family val="2"/>
      </rPr>
      <t>0.04</t>
    </r>
    <r>
      <rPr>
        <b/>
        <sz val="14"/>
        <rFont val="Arial"/>
        <family val="2"/>
      </rPr>
      <t>Y</t>
    </r>
    <r>
      <rPr>
        <b/>
        <vertAlign val="subscript"/>
        <sz val="14"/>
        <rFont val="Arial"/>
        <family val="2"/>
      </rPr>
      <t>0.03</t>
    </r>
    <r>
      <rPr>
        <b/>
        <sz val="14"/>
        <rFont val="Arial"/>
        <family val="2"/>
      </rPr>
      <t>Dy</t>
    </r>
    <r>
      <rPr>
        <b/>
        <vertAlign val="subscript"/>
        <sz val="14"/>
        <rFont val="Arial"/>
        <family val="2"/>
      </rPr>
      <t>0.02</t>
    </r>
    <r>
      <rPr>
        <b/>
        <sz val="14"/>
        <rFont val="Arial"/>
        <family val="2"/>
      </rPr>
      <t>)</t>
    </r>
    <r>
      <rPr>
        <b/>
        <vertAlign val="subscript"/>
        <sz val="14"/>
        <rFont val="Arial"/>
        <family val="2"/>
      </rPr>
      <t>1.02</t>
    </r>
    <r>
      <rPr>
        <b/>
        <sz val="14"/>
        <rFont val="Arial"/>
        <family val="2"/>
      </rPr>
      <t>(Ti</t>
    </r>
    <r>
      <rPr>
        <b/>
        <vertAlign val="subscript"/>
        <sz val="14"/>
        <rFont val="Arial"/>
        <family val="2"/>
      </rPr>
      <t>0.90</t>
    </r>
    <r>
      <rPr>
        <b/>
        <sz val="14"/>
        <rFont val="Arial"/>
        <family val="2"/>
      </rPr>
      <t>Zr</t>
    </r>
    <r>
      <rPr>
        <b/>
        <vertAlign val="subscript"/>
        <sz val="14"/>
        <rFont val="Arial"/>
        <family val="2"/>
      </rPr>
      <t>0.06</t>
    </r>
    <r>
      <rPr>
        <b/>
        <sz val="14"/>
        <rFont val="Arial"/>
        <family val="2"/>
      </rPr>
      <t>Nb</t>
    </r>
    <r>
      <rPr>
        <b/>
        <vertAlign val="subscript"/>
        <sz val="14"/>
        <rFont val="Arial"/>
        <family val="2"/>
      </rPr>
      <t>0.04</t>
    </r>
    <r>
      <rPr>
        <b/>
        <sz val="14"/>
        <rFont val="Arial"/>
        <family val="2"/>
      </rPr>
      <t>)</t>
    </r>
    <r>
      <rPr>
        <b/>
        <vertAlign val="subscript"/>
        <sz val="14"/>
        <rFont val="Arial"/>
        <family val="2"/>
      </rPr>
      <t>1.00</t>
    </r>
    <r>
      <rPr>
        <b/>
        <sz val="14"/>
        <rFont val="Arial"/>
        <family val="2"/>
      </rPr>
      <t>(Si</t>
    </r>
    <r>
      <rPr>
        <b/>
        <vertAlign val="subscript"/>
        <sz val="14"/>
        <rFont val="Arial"/>
        <family val="2"/>
      </rPr>
      <t>2.01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7</t>
    </r>
    <r>
      <rPr>
        <b/>
        <sz val="14"/>
        <rFont val="Arial"/>
        <family val="2"/>
      </rPr>
      <t>)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OF</t>
    </r>
    <r>
      <rPr>
        <b/>
        <vertAlign val="subscript"/>
        <sz val="14"/>
        <rFont val="Arial"/>
        <family val="2"/>
      </rPr>
      <t>3.06</t>
    </r>
  </si>
  <si>
    <r>
      <t>(Dark portion) Empirical formula: (Na</t>
    </r>
    <r>
      <rPr>
        <b/>
        <vertAlign val="subscript"/>
        <sz val="14"/>
        <rFont val="Arial"/>
        <family val="2"/>
      </rPr>
      <t>1.79</t>
    </r>
    <r>
      <rPr>
        <b/>
        <sz val="14"/>
        <rFont val="Arial"/>
        <family val="2"/>
      </rPr>
      <t>Ca</t>
    </r>
    <r>
      <rPr>
        <b/>
        <vertAlign val="subscript"/>
        <sz val="14"/>
        <rFont val="Arial"/>
        <family val="2"/>
      </rPr>
      <t>0.21</t>
    </r>
    <r>
      <rPr>
        <b/>
        <sz val="14"/>
        <rFont val="Arial"/>
        <family val="2"/>
      </rPr>
      <t>)</t>
    </r>
    <r>
      <rPr>
        <b/>
        <vertAlign val="subscript"/>
        <sz val="14"/>
        <rFont val="Arial"/>
        <family val="2"/>
      </rPr>
      <t>2.0</t>
    </r>
    <r>
      <rPr>
        <b/>
        <sz val="14"/>
        <rFont val="Arial"/>
        <family val="2"/>
      </rPr>
      <t>Ca</t>
    </r>
    <r>
      <rPr>
        <b/>
        <vertAlign val="subscript"/>
        <sz val="14"/>
        <rFont val="Arial"/>
        <family val="2"/>
      </rPr>
      <t>4.00</t>
    </r>
    <r>
      <rPr>
        <b/>
        <sz val="14"/>
        <rFont val="Arial"/>
        <family val="2"/>
      </rPr>
      <t>(Ca</t>
    </r>
    <r>
      <rPr>
        <b/>
        <vertAlign val="subscript"/>
        <sz val="14"/>
        <rFont val="Arial"/>
        <family val="2"/>
      </rPr>
      <t>0.36</t>
    </r>
    <r>
      <rPr>
        <b/>
        <sz val="14"/>
        <rFont val="Arial"/>
        <family val="2"/>
      </rPr>
      <t>Zr</t>
    </r>
    <r>
      <rPr>
        <b/>
        <vertAlign val="subscript"/>
        <sz val="14"/>
        <rFont val="Arial"/>
        <family val="2"/>
      </rPr>
      <t>0.29</t>
    </r>
    <r>
      <rPr>
        <b/>
        <sz val="14"/>
        <rFont val="Arial"/>
        <family val="2"/>
      </rPr>
      <t>Mn</t>
    </r>
    <r>
      <rPr>
        <b/>
        <vertAlign val="subscript"/>
        <sz val="14"/>
        <rFont val="Arial"/>
        <family val="2"/>
      </rPr>
      <t>0.17</t>
    </r>
    <r>
      <rPr>
        <b/>
        <sz val="14"/>
        <rFont val="Arial"/>
        <family val="2"/>
      </rPr>
      <t>Sr</t>
    </r>
    <r>
      <rPr>
        <b/>
        <vertAlign val="subscript"/>
        <sz val="14"/>
        <rFont val="Arial"/>
        <family val="2"/>
      </rPr>
      <t>0.10</t>
    </r>
    <r>
      <rPr>
        <b/>
        <sz val="14"/>
        <rFont val="Arial"/>
        <family val="2"/>
      </rPr>
      <t>Ce</t>
    </r>
    <r>
      <rPr>
        <b/>
        <vertAlign val="subscript"/>
        <sz val="14"/>
        <rFont val="Arial"/>
        <family val="2"/>
      </rPr>
      <t>0.05</t>
    </r>
    <r>
      <rPr>
        <b/>
        <sz val="14"/>
        <rFont val="Arial"/>
        <family val="2"/>
      </rPr>
      <t>Fe</t>
    </r>
    <r>
      <rPr>
        <b/>
        <vertAlign val="subscript"/>
        <sz val="14"/>
        <rFont val="Arial"/>
        <family val="2"/>
      </rPr>
      <t>0.04</t>
    </r>
    <r>
      <rPr>
        <b/>
        <sz val="14"/>
        <rFont val="Arial"/>
        <family val="2"/>
      </rPr>
      <t>La</t>
    </r>
    <r>
      <rPr>
        <b/>
        <vertAlign val="subscript"/>
        <sz val="14"/>
        <rFont val="Arial"/>
        <family val="2"/>
      </rPr>
      <t>0.03</t>
    </r>
    <r>
      <rPr>
        <b/>
        <sz val="14"/>
        <rFont val="Arial"/>
        <family val="2"/>
      </rPr>
      <t>Y</t>
    </r>
    <r>
      <rPr>
        <b/>
        <vertAlign val="subscript"/>
        <sz val="14"/>
        <rFont val="Arial"/>
        <family val="2"/>
      </rPr>
      <t>0.02</t>
    </r>
    <r>
      <rPr>
        <b/>
        <sz val="14"/>
        <rFont val="Arial"/>
        <family val="2"/>
      </rPr>
      <t>Dy</t>
    </r>
    <r>
      <rPr>
        <b/>
        <vertAlign val="subscript"/>
        <sz val="14"/>
        <rFont val="Arial"/>
        <family val="2"/>
      </rPr>
      <t>0.02</t>
    </r>
    <r>
      <rPr>
        <b/>
        <sz val="14"/>
        <rFont val="Arial"/>
        <family val="2"/>
      </rPr>
      <t>Nd</t>
    </r>
    <r>
      <rPr>
        <b/>
        <vertAlign val="subscript"/>
        <sz val="14"/>
        <rFont val="Arial"/>
        <family val="2"/>
      </rPr>
      <t>0.01</t>
    </r>
    <r>
      <rPr>
        <b/>
        <sz val="14"/>
        <rFont val="Arial"/>
        <family val="2"/>
      </rPr>
      <t>)</t>
    </r>
    <r>
      <rPr>
        <b/>
        <vertAlign val="subscript"/>
        <sz val="14"/>
        <rFont val="Arial"/>
        <family val="2"/>
      </rPr>
      <t>1.09</t>
    </r>
    <r>
      <rPr>
        <b/>
        <sz val="14"/>
        <rFont val="Arial"/>
        <family val="2"/>
      </rPr>
      <t>(Ti</t>
    </r>
    <r>
      <rPr>
        <b/>
        <vertAlign val="subscript"/>
        <sz val="14"/>
        <rFont val="Arial"/>
        <family val="2"/>
      </rPr>
      <t>0.93</t>
    </r>
    <r>
      <rPr>
        <b/>
        <sz val="14"/>
        <rFont val="Arial"/>
        <family val="2"/>
      </rPr>
      <t>Nb</t>
    </r>
    <r>
      <rPr>
        <b/>
        <vertAlign val="subscript"/>
        <sz val="14"/>
        <rFont val="Arial"/>
        <family val="2"/>
      </rPr>
      <t>0.06</t>
    </r>
    <r>
      <rPr>
        <b/>
        <sz val="14"/>
        <rFont val="Arial"/>
        <family val="2"/>
      </rPr>
      <t>Zr</t>
    </r>
    <r>
      <rPr>
        <b/>
        <vertAlign val="subscript"/>
        <sz val="14"/>
        <rFont val="Arial"/>
        <family val="2"/>
      </rPr>
      <t>0.01</t>
    </r>
    <r>
      <rPr>
        <b/>
        <sz val="14"/>
        <rFont val="Arial"/>
        <family val="2"/>
      </rPr>
      <t>)</t>
    </r>
    <r>
      <rPr>
        <b/>
        <vertAlign val="subscript"/>
        <sz val="14"/>
        <rFont val="Arial"/>
        <family val="2"/>
      </rPr>
      <t>1.00</t>
    </r>
    <r>
      <rPr>
        <b/>
        <sz val="14"/>
        <rFont val="Arial"/>
        <family val="2"/>
      </rPr>
      <t>(Si</t>
    </r>
    <r>
      <rPr>
        <b/>
        <vertAlign val="subscript"/>
        <sz val="14"/>
        <rFont val="Arial"/>
        <family val="2"/>
      </rPr>
      <t>2.01</t>
    </r>
    <r>
      <rPr>
        <b/>
        <sz val="14"/>
        <rFont val="Arial"/>
        <family val="2"/>
      </rPr>
      <t>O</t>
    </r>
    <r>
      <rPr>
        <b/>
        <vertAlign val="subscript"/>
        <sz val="14"/>
        <rFont val="Arial"/>
        <family val="2"/>
      </rPr>
      <t>7</t>
    </r>
    <r>
      <rPr>
        <b/>
        <sz val="14"/>
        <rFont val="Arial"/>
        <family val="2"/>
      </rPr>
      <t>)</t>
    </r>
    <r>
      <rPr>
        <b/>
        <vertAlign val="subscript"/>
        <sz val="14"/>
        <rFont val="Arial"/>
        <family val="2"/>
      </rPr>
      <t>2</t>
    </r>
    <r>
      <rPr>
        <b/>
        <sz val="14"/>
        <rFont val="Arial"/>
        <family val="2"/>
      </rPr>
      <t>OF</t>
    </r>
    <r>
      <rPr>
        <b/>
        <vertAlign val="subscript"/>
        <sz val="14"/>
        <rFont val="Arial"/>
        <family val="2"/>
      </rPr>
      <t>2.74</t>
    </r>
  </si>
</sst>
</file>

<file path=xl/styles.xml><?xml version="1.0" encoding="utf-8"?>
<styleSheet xmlns="http://schemas.openxmlformats.org/spreadsheetml/2006/main">
  <numFmts count="23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0.0000000000"/>
    <numFmt numFmtId="173" formatCode="0.00000000"/>
    <numFmt numFmtId="174" formatCode="0.0000000"/>
    <numFmt numFmtId="175" formatCode="0.000000"/>
    <numFmt numFmtId="176" formatCode="0.00000"/>
    <numFmt numFmtId="177" formatCode="0.0000"/>
    <numFmt numFmtId="178" formatCode="0.000"/>
  </numFmts>
  <fonts count="39">
    <font>
      <sz val="10"/>
      <name val="Arial"/>
      <family val="0"/>
    </font>
    <font>
      <b/>
      <sz val="10"/>
      <name val="Arial"/>
      <family val="2"/>
    </font>
    <font>
      <vertAlign val="subscript"/>
      <sz val="10"/>
      <name val="Arial"/>
      <family val="2"/>
    </font>
    <font>
      <b/>
      <sz val="14"/>
      <name val="Arial"/>
      <family val="2"/>
    </font>
    <font>
      <b/>
      <vertAlign val="subscript"/>
      <sz val="14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0"/>
        <bgColor indexed="64"/>
      </patternFill>
    </fill>
  </fills>
  <borders count="1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2" fillId="2" borderId="0" applyNumberFormat="0" applyBorder="0" applyAlignment="0" applyProtection="0"/>
    <xf numFmtId="0" fontId="22" fillId="3" borderId="0" applyNumberFormat="0" applyBorder="0" applyAlignment="0" applyProtection="0"/>
    <xf numFmtId="0" fontId="22" fillId="4" borderId="0" applyNumberFormat="0" applyBorder="0" applyAlignment="0" applyProtection="0"/>
    <xf numFmtId="0" fontId="22" fillId="5" borderId="0" applyNumberFormat="0" applyBorder="0" applyAlignment="0" applyProtection="0"/>
    <xf numFmtId="0" fontId="22" fillId="6" borderId="0" applyNumberFormat="0" applyBorder="0" applyAlignment="0" applyProtection="0"/>
    <xf numFmtId="0" fontId="22" fillId="7" borderId="0" applyNumberFormat="0" applyBorder="0" applyAlignment="0" applyProtection="0"/>
    <xf numFmtId="0" fontId="22" fillId="8" borderId="0" applyNumberFormat="0" applyBorder="0" applyAlignment="0" applyProtection="0"/>
    <xf numFmtId="0" fontId="22" fillId="9" borderId="0" applyNumberFormat="0" applyBorder="0" applyAlignment="0" applyProtection="0"/>
    <xf numFmtId="0" fontId="22" fillId="10" borderId="0" applyNumberFormat="0" applyBorder="0" applyAlignment="0" applyProtection="0"/>
    <xf numFmtId="0" fontId="22" fillId="11" borderId="0" applyNumberFormat="0" applyBorder="0" applyAlignment="0" applyProtection="0"/>
    <xf numFmtId="0" fontId="22" fillId="12" borderId="0" applyNumberFormat="0" applyBorder="0" applyAlignment="0" applyProtection="0"/>
    <xf numFmtId="0" fontId="22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26" borderId="0" applyNumberFormat="0" applyBorder="0" applyAlignment="0" applyProtection="0"/>
    <xf numFmtId="0" fontId="25" fillId="27" borderId="1" applyNumberFormat="0" applyAlignment="0" applyProtection="0"/>
    <xf numFmtId="0" fontId="26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8" fillId="29" borderId="0" applyNumberFormat="0" applyBorder="0" applyAlignment="0" applyProtection="0"/>
    <xf numFmtId="0" fontId="29" fillId="0" borderId="3" applyNumberFormat="0" applyFill="0" applyAlignment="0" applyProtection="0"/>
    <xf numFmtId="0" fontId="30" fillId="0" borderId="4" applyNumberFormat="0" applyFill="0" applyAlignment="0" applyProtection="0"/>
    <xf numFmtId="0" fontId="31" fillId="0" borderId="5" applyNumberFormat="0" applyFill="0" applyAlignment="0" applyProtection="0"/>
    <xf numFmtId="0" fontId="31" fillId="0" borderId="0" applyNumberFormat="0" applyFill="0" applyBorder="0" applyAlignment="0" applyProtection="0"/>
    <xf numFmtId="0" fontId="32" fillId="30" borderId="1" applyNumberFormat="0" applyAlignment="0" applyProtection="0"/>
    <xf numFmtId="0" fontId="33" fillId="0" borderId="6" applyNumberFormat="0" applyFill="0" applyAlignment="0" applyProtection="0"/>
    <xf numFmtId="0" fontId="34" fillId="31" borderId="0" applyNumberFormat="0" applyBorder="0" applyAlignment="0" applyProtection="0"/>
    <xf numFmtId="0" fontId="0" fillId="32" borderId="7" applyNumberFormat="0" applyFont="0" applyAlignment="0" applyProtection="0"/>
    <xf numFmtId="0" fontId="35" fillId="27" borderId="8" applyNumberFormat="0" applyAlignment="0" applyProtection="0"/>
    <xf numFmtId="9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</cellStyleXfs>
  <cellXfs count="2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0" xfId="0" applyBorder="1" applyAlignment="1">
      <alignment/>
    </xf>
    <xf numFmtId="2" fontId="0" fillId="0" borderId="0" xfId="0" applyNumberFormat="1" applyAlignment="1">
      <alignment/>
    </xf>
    <xf numFmtId="178" fontId="0" fillId="0" borderId="10" xfId="0" applyNumberFormat="1" applyBorder="1" applyAlignment="1">
      <alignment/>
    </xf>
    <xf numFmtId="0" fontId="0" fillId="0" borderId="11" xfId="0" applyBorder="1" applyAlignment="1">
      <alignment/>
    </xf>
    <xf numFmtId="178" fontId="0" fillId="0" borderId="11" xfId="0" applyNumberFormat="1" applyBorder="1" applyAlignment="1">
      <alignment/>
    </xf>
    <xf numFmtId="0" fontId="0" fillId="0" borderId="12" xfId="0" applyBorder="1" applyAlignment="1">
      <alignment/>
    </xf>
    <xf numFmtId="0" fontId="0" fillId="33" borderId="0" xfId="0" applyFill="1" applyAlignment="1">
      <alignment/>
    </xf>
    <xf numFmtId="0" fontId="0" fillId="34" borderId="0" xfId="0" applyFill="1" applyAlignment="1">
      <alignment/>
    </xf>
    <xf numFmtId="0" fontId="0" fillId="35" borderId="0" xfId="0" applyFill="1" applyAlignment="1">
      <alignment/>
    </xf>
    <xf numFmtId="0" fontId="0" fillId="35" borderId="0" xfId="0" applyFill="1" applyAlignment="1">
      <alignment horizontal="right"/>
    </xf>
    <xf numFmtId="0" fontId="0" fillId="34" borderId="0" xfId="0" applyFill="1" applyAlignment="1">
      <alignment horizontal="left"/>
    </xf>
    <xf numFmtId="0" fontId="0" fillId="34" borderId="0" xfId="0" applyFill="1" applyAlignment="1">
      <alignment/>
    </xf>
    <xf numFmtId="2" fontId="0" fillId="0" borderId="11" xfId="0" applyNumberFormat="1" applyBorder="1" applyAlignment="1">
      <alignment/>
    </xf>
    <xf numFmtId="2" fontId="0" fillId="0" borderId="10" xfId="0" applyNumberFormat="1" applyBorder="1" applyAlignment="1">
      <alignment/>
    </xf>
    <xf numFmtId="2" fontId="0" fillId="0" borderId="10" xfId="0" applyNumberFormat="1" applyFill="1" applyBorder="1" applyAlignment="1">
      <alignment/>
    </xf>
    <xf numFmtId="0" fontId="1" fillId="36" borderId="0" xfId="0" applyFont="1" applyFill="1" applyAlignment="1">
      <alignment/>
    </xf>
    <xf numFmtId="0" fontId="0" fillId="36" borderId="0" xfId="0" applyFill="1" applyAlignment="1">
      <alignment/>
    </xf>
    <xf numFmtId="0" fontId="0" fillId="0" borderId="13" xfId="0" applyFill="1" applyBorder="1" applyAlignment="1" quotePrefix="1">
      <alignment/>
    </xf>
    <xf numFmtId="0" fontId="0" fillId="0" borderId="13" xfId="0" applyFill="1" applyBorder="1" applyAlignment="1">
      <alignment/>
    </xf>
    <xf numFmtId="0" fontId="0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0" fillId="33" borderId="0" xfId="0" applyFont="1" applyFill="1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38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82"/>
  <sheetViews>
    <sheetView tabSelected="1" workbookViewId="0" topLeftCell="A29">
      <selection activeCell="O50" sqref="O50"/>
    </sheetView>
  </sheetViews>
  <sheetFormatPr defaultColWidth="8.8515625" defaultRowHeight="12.75"/>
  <cols>
    <col min="1" max="1" width="10.28125" style="0" customWidth="1"/>
    <col min="2" max="2" width="12.8515625" style="0" customWidth="1"/>
    <col min="3" max="3" width="11.421875" style="0" customWidth="1"/>
    <col min="4" max="4" width="8.8515625" style="0" customWidth="1"/>
    <col min="5" max="5" width="11.421875" style="0" customWidth="1"/>
    <col min="6" max="6" width="10.7109375" style="0" customWidth="1"/>
    <col min="7" max="7" width="13.00390625" style="0" customWidth="1"/>
  </cols>
  <sheetData>
    <row r="1" spans="1:4" ht="12">
      <c r="A1" s="17" t="s">
        <v>55</v>
      </c>
      <c r="B1" s="18"/>
      <c r="C1" s="18"/>
      <c r="D1" s="18"/>
    </row>
    <row r="2" ht="12">
      <c r="A2" s="1"/>
    </row>
    <row r="3" ht="12">
      <c r="A3" s="1"/>
    </row>
    <row r="4" spans="1:4" ht="12">
      <c r="A4" s="23" t="s">
        <v>35</v>
      </c>
      <c r="B4" s="8"/>
      <c r="C4" s="8"/>
      <c r="D4" s="8"/>
    </row>
    <row r="6" spans="1:7" ht="12.75" thickBot="1">
      <c r="A6" s="7" t="s">
        <v>0</v>
      </c>
      <c r="B6" s="7" t="s">
        <v>1</v>
      </c>
      <c r="C6" s="7" t="s">
        <v>5</v>
      </c>
      <c r="D6" s="7" t="s">
        <v>2</v>
      </c>
      <c r="E6" s="7" t="s">
        <v>3</v>
      </c>
      <c r="F6" s="7" t="s">
        <v>22</v>
      </c>
      <c r="G6" s="7" t="s">
        <v>4</v>
      </c>
    </row>
    <row r="7" spans="1:7" ht="12">
      <c r="A7" s="5" t="s">
        <v>17</v>
      </c>
      <c r="B7" s="5">
        <v>31.19</v>
      </c>
      <c r="C7" s="14">
        <v>60.08</v>
      </c>
      <c r="D7" s="5">
        <f aca="true" t="shared" si="0" ref="D7:D28">B7/C7</f>
        <v>0.5191411451398136</v>
      </c>
      <c r="E7" s="5">
        <f>2*D7</f>
        <v>1.0382822902796272</v>
      </c>
      <c r="F7" s="5">
        <f>E7*D40</f>
        <v>8.039034032005674</v>
      </c>
      <c r="G7" s="6">
        <f>F7/2</f>
        <v>4.019517016002837</v>
      </c>
    </row>
    <row r="8" spans="1:7" ht="12">
      <c r="A8" s="2" t="s">
        <v>18</v>
      </c>
      <c r="B8" s="2">
        <v>9.64</v>
      </c>
      <c r="C8" s="15">
        <v>79.8988</v>
      </c>
      <c r="D8" s="2">
        <f t="shared" si="0"/>
        <v>0.12065262557134777</v>
      </c>
      <c r="E8" s="2">
        <f>2*D8</f>
        <v>0.24130525114269555</v>
      </c>
      <c r="F8" s="5">
        <f>E8*D40</f>
        <v>1.8683369101050233</v>
      </c>
      <c r="G8" s="4">
        <f>F8/2</f>
        <v>0.9341684550525117</v>
      </c>
    </row>
    <row r="9" spans="1:7" ht="12">
      <c r="A9" s="21" t="s">
        <v>24</v>
      </c>
      <c r="B9" s="2">
        <v>4.77</v>
      </c>
      <c r="C9" s="15">
        <v>123.22</v>
      </c>
      <c r="D9" s="2">
        <f t="shared" si="0"/>
        <v>0.03871124817399772</v>
      </c>
      <c r="E9" s="21">
        <f>2*D9</f>
        <v>0.07742249634799545</v>
      </c>
      <c r="F9" s="5">
        <f>E9*D40</f>
        <v>0.5994536252917758</v>
      </c>
      <c r="G9" s="4">
        <f>F9/2</f>
        <v>0.2997268126458879</v>
      </c>
    </row>
    <row r="10" spans="1:7" ht="12">
      <c r="A10" s="22" t="s">
        <v>31</v>
      </c>
      <c r="B10" s="2">
        <v>0</v>
      </c>
      <c r="C10" s="15">
        <v>264.0368</v>
      </c>
      <c r="D10" s="2">
        <f t="shared" si="0"/>
        <v>0</v>
      </c>
      <c r="E10" s="21">
        <f>2*D10</f>
        <v>0</v>
      </c>
      <c r="F10" s="5">
        <f>E10*D40</f>
        <v>0</v>
      </c>
      <c r="G10" s="4">
        <f>F10/2</f>
        <v>0</v>
      </c>
    </row>
    <row r="11" spans="1:7" ht="12">
      <c r="A11" s="2" t="s">
        <v>11</v>
      </c>
      <c r="B11" s="2">
        <v>0</v>
      </c>
      <c r="C11" s="15">
        <v>101.94</v>
      </c>
      <c r="D11" s="2">
        <f t="shared" si="0"/>
        <v>0</v>
      </c>
      <c r="E11" s="2">
        <f>3*D11</f>
        <v>0</v>
      </c>
      <c r="F11" s="5">
        <f>E11*D40</f>
        <v>0</v>
      </c>
      <c r="G11" s="4">
        <f>F11*2/3</f>
        <v>0</v>
      </c>
    </row>
    <row r="12" spans="1:7" ht="12">
      <c r="A12" s="22" t="s">
        <v>26</v>
      </c>
      <c r="B12" s="2">
        <v>0.29</v>
      </c>
      <c r="C12" s="15">
        <v>227.8082</v>
      </c>
      <c r="D12" s="2">
        <f t="shared" si="0"/>
        <v>0.001273000708490739</v>
      </c>
      <c r="E12" s="2">
        <f aca="true" t="shared" si="1" ref="E12:E20">D12*3</f>
        <v>0.003819002125472217</v>
      </c>
      <c r="F12" s="5">
        <f>E12*D40</f>
        <v>0.02956911462556568</v>
      </c>
      <c r="G12" s="4">
        <f aca="true" t="shared" si="2" ref="G12:G20">F12*2/3</f>
        <v>0.019712743083710453</v>
      </c>
    </row>
    <row r="13" spans="1:7" ht="12">
      <c r="A13" s="22" t="s">
        <v>27</v>
      </c>
      <c r="B13" s="2">
        <v>0.7</v>
      </c>
      <c r="C13" s="15">
        <v>325.8182</v>
      </c>
      <c r="D13" s="2">
        <f t="shared" si="0"/>
        <v>0.002148437380109521</v>
      </c>
      <c r="E13" s="2">
        <f t="shared" si="1"/>
        <v>0.006445312140328563</v>
      </c>
      <c r="F13" s="5">
        <f>E13*D40</f>
        <v>0.049903657346448846</v>
      </c>
      <c r="G13" s="4">
        <f t="shared" si="2"/>
        <v>0.033269104897632566</v>
      </c>
    </row>
    <row r="14" spans="1:7" ht="12">
      <c r="A14" s="22" t="s">
        <v>29</v>
      </c>
      <c r="B14" s="2">
        <v>1.12</v>
      </c>
      <c r="C14" s="15">
        <v>328.2382</v>
      </c>
      <c r="D14" s="2">
        <f t="shared" si="0"/>
        <v>0.003412156171950736</v>
      </c>
      <c r="E14" s="2">
        <f t="shared" si="1"/>
        <v>0.010236468515852208</v>
      </c>
      <c r="F14" s="5">
        <f>E14*D40</f>
        <v>0.07925717267538875</v>
      </c>
      <c r="G14" s="4">
        <f t="shared" si="2"/>
        <v>0.05283811511692583</v>
      </c>
    </row>
    <row r="15" spans="1:7" ht="12">
      <c r="A15" s="22" t="s">
        <v>30</v>
      </c>
      <c r="B15" s="2">
        <v>0</v>
      </c>
      <c r="C15" s="15">
        <v>329.8122</v>
      </c>
      <c r="D15" s="2">
        <f t="shared" si="0"/>
        <v>0</v>
      </c>
      <c r="E15" s="2">
        <f t="shared" si="1"/>
        <v>0</v>
      </c>
      <c r="F15" s="5">
        <f>E15*D40</f>
        <v>0</v>
      </c>
      <c r="G15" s="4">
        <f t="shared" si="2"/>
        <v>0</v>
      </c>
    </row>
    <row r="16" spans="1:7" ht="12">
      <c r="A16" s="22" t="s">
        <v>28</v>
      </c>
      <c r="B16" s="2">
        <v>0.31</v>
      </c>
      <c r="C16" s="15">
        <v>336.4782</v>
      </c>
      <c r="D16" s="2">
        <f t="shared" si="0"/>
        <v>0.0009213078291550537</v>
      </c>
      <c r="E16" s="2">
        <f t="shared" si="1"/>
        <v>0.002763923487465161</v>
      </c>
      <c r="F16" s="5">
        <f>E16*D40</f>
        <v>0.021400032713269342</v>
      </c>
      <c r="G16" s="4">
        <f t="shared" si="2"/>
        <v>0.014266688475512894</v>
      </c>
    </row>
    <row r="17" spans="1:7" ht="12">
      <c r="A17" s="22" t="s">
        <v>49</v>
      </c>
      <c r="B17" s="2">
        <v>0</v>
      </c>
      <c r="C17" s="15">
        <v>394.0782</v>
      </c>
      <c r="D17" s="2">
        <f t="shared" si="0"/>
        <v>0</v>
      </c>
      <c r="E17" s="2">
        <f t="shared" si="1"/>
        <v>0</v>
      </c>
      <c r="F17" s="5">
        <f>E17*D40</f>
        <v>0</v>
      </c>
      <c r="G17" s="4">
        <f t="shared" si="2"/>
        <v>0</v>
      </c>
    </row>
    <row r="18" spans="1:7" ht="12">
      <c r="A18" s="22" t="s">
        <v>50</v>
      </c>
      <c r="B18" s="2">
        <v>0</v>
      </c>
      <c r="C18" s="15">
        <v>397.9322</v>
      </c>
      <c r="D18" s="2">
        <f t="shared" si="0"/>
        <v>0</v>
      </c>
      <c r="E18" s="2">
        <f t="shared" si="1"/>
        <v>0</v>
      </c>
      <c r="F18" s="5">
        <f>E18*D40</f>
        <v>0</v>
      </c>
      <c r="G18" s="4">
        <f t="shared" si="2"/>
        <v>0</v>
      </c>
    </row>
    <row r="19" spans="1:7" ht="12">
      <c r="A19" s="22" t="s">
        <v>33</v>
      </c>
      <c r="B19" s="2">
        <v>0.5</v>
      </c>
      <c r="C19" s="15">
        <v>373</v>
      </c>
      <c r="D19" s="2">
        <f t="shared" si="0"/>
        <v>0.0013404825737265416</v>
      </c>
      <c r="E19" s="2">
        <f t="shared" si="1"/>
        <v>0.004021447721179625</v>
      </c>
      <c r="F19" s="5">
        <f>E19*D40</f>
        <v>0.031136575660736767</v>
      </c>
      <c r="G19" s="4">
        <f t="shared" si="2"/>
        <v>0.020757717107157844</v>
      </c>
    </row>
    <row r="20" spans="1:7" ht="12">
      <c r="A20" s="22" t="s">
        <v>34</v>
      </c>
      <c r="B20" s="2">
        <v>0</v>
      </c>
      <c r="C20" s="15">
        <v>382.52</v>
      </c>
      <c r="D20" s="2">
        <f t="shared" si="0"/>
        <v>0</v>
      </c>
      <c r="E20" s="2">
        <f t="shared" si="1"/>
        <v>0</v>
      </c>
      <c r="F20" s="5">
        <f>E20*D40</f>
        <v>0</v>
      </c>
      <c r="G20" s="4">
        <f t="shared" si="2"/>
        <v>0</v>
      </c>
    </row>
    <row r="21" spans="1:7" ht="12">
      <c r="A21" s="2" t="s">
        <v>8</v>
      </c>
      <c r="B21" s="2">
        <v>0.38</v>
      </c>
      <c r="C21" s="15">
        <v>71.85</v>
      </c>
      <c r="D21" s="2">
        <f t="shared" si="0"/>
        <v>0.005288796102992346</v>
      </c>
      <c r="E21" s="2">
        <f aca="true" t="shared" si="3" ref="E21:E27">D21*1</f>
        <v>0.005288796102992346</v>
      </c>
      <c r="F21" s="5">
        <f>E21*D40</f>
        <v>0.040949183337071024</v>
      </c>
      <c r="G21" s="4">
        <f aca="true" t="shared" si="4" ref="G21:G26">F21</f>
        <v>0.040949183337071024</v>
      </c>
    </row>
    <row r="22" spans="1:7" ht="12">
      <c r="A22" s="2" t="s">
        <v>25</v>
      </c>
      <c r="B22" s="2">
        <v>0</v>
      </c>
      <c r="C22" s="15">
        <v>134.69</v>
      </c>
      <c r="D22" s="2">
        <f t="shared" si="0"/>
        <v>0</v>
      </c>
      <c r="E22" s="2">
        <f t="shared" si="3"/>
        <v>0</v>
      </c>
      <c r="F22" s="5">
        <f>E22*D40</f>
        <v>0</v>
      </c>
      <c r="G22" s="4">
        <f>F22</f>
        <v>0</v>
      </c>
    </row>
    <row r="23" spans="1:7" ht="12">
      <c r="A23" s="2" t="s">
        <v>15</v>
      </c>
      <c r="B23" s="2">
        <v>1.52</v>
      </c>
      <c r="C23" s="15">
        <v>70.94</v>
      </c>
      <c r="D23" s="2">
        <f t="shared" si="0"/>
        <v>0.021426557654355794</v>
      </c>
      <c r="E23" s="2">
        <f t="shared" si="3"/>
        <v>0.021426557654355794</v>
      </c>
      <c r="F23" s="5">
        <f>E23*D40</f>
        <v>0.1658978755437583</v>
      </c>
      <c r="G23" s="4">
        <f t="shared" si="4"/>
        <v>0.1658978755437583</v>
      </c>
    </row>
    <row r="24" spans="1:7" ht="12">
      <c r="A24" s="2" t="s">
        <v>7</v>
      </c>
      <c r="B24" s="2">
        <v>0</v>
      </c>
      <c r="C24" s="16">
        <v>40.3114</v>
      </c>
      <c r="D24" s="2">
        <f t="shared" si="0"/>
        <v>0</v>
      </c>
      <c r="E24" s="2">
        <f t="shared" si="3"/>
        <v>0</v>
      </c>
      <c r="F24" s="5">
        <f>E24*D40</f>
        <v>0</v>
      </c>
      <c r="G24" s="4">
        <f t="shared" si="4"/>
        <v>0</v>
      </c>
    </row>
    <row r="25" spans="1:7" ht="12">
      <c r="A25" s="2" t="s">
        <v>6</v>
      </c>
      <c r="B25" s="2">
        <v>33.13</v>
      </c>
      <c r="C25" s="16">
        <v>56.08</v>
      </c>
      <c r="D25" s="2">
        <f t="shared" si="0"/>
        <v>0.5907631954350928</v>
      </c>
      <c r="E25" s="2">
        <f t="shared" si="3"/>
        <v>0.5907631954350928</v>
      </c>
      <c r="F25" s="5">
        <f>E25*D40</f>
        <v>4.5740599424845225</v>
      </c>
      <c r="G25" s="4">
        <f t="shared" si="4"/>
        <v>4.5740599424845225</v>
      </c>
    </row>
    <row r="26" spans="1:7" ht="12">
      <c r="A26" s="22" t="s">
        <v>23</v>
      </c>
      <c r="B26" s="2">
        <v>1.27</v>
      </c>
      <c r="C26" s="16">
        <v>103.62</v>
      </c>
      <c r="D26" s="2">
        <f t="shared" si="0"/>
        <v>0.012256321173518625</v>
      </c>
      <c r="E26" s="2">
        <f t="shared" si="3"/>
        <v>0.012256321173518625</v>
      </c>
      <c r="F26" s="5">
        <f>E26*D40</f>
        <v>0.09489614138999944</v>
      </c>
      <c r="G26" s="4">
        <f t="shared" si="4"/>
        <v>0.09489614138999944</v>
      </c>
    </row>
    <row r="27" spans="1:7" ht="12">
      <c r="A27" s="2" t="s">
        <v>10</v>
      </c>
      <c r="B27" s="2">
        <v>7.18</v>
      </c>
      <c r="C27" s="16">
        <v>61.98</v>
      </c>
      <c r="D27" s="2">
        <f t="shared" si="0"/>
        <v>0.11584382058728622</v>
      </c>
      <c r="E27" s="2">
        <f t="shared" si="3"/>
        <v>0.11584382058728622</v>
      </c>
      <c r="F27" s="5">
        <f>E27*D40</f>
        <v>0.8969356646234867</v>
      </c>
      <c r="G27" s="4">
        <f>2*F27</f>
        <v>1.7938713292469735</v>
      </c>
    </row>
    <row r="28" spans="1:7" ht="12">
      <c r="A28" s="22" t="s">
        <v>32</v>
      </c>
      <c r="B28" s="2">
        <v>0.96</v>
      </c>
      <c r="C28" s="16">
        <v>265.78</v>
      </c>
      <c r="D28" s="2">
        <f t="shared" si="0"/>
        <v>0.0036120099330273162</v>
      </c>
      <c r="E28" s="2">
        <f>D28*5</f>
        <v>0.01806004966513658</v>
      </c>
      <c r="F28" s="5">
        <f>E28*D40</f>
        <v>0.13983225490501697</v>
      </c>
      <c r="G28" s="4">
        <f>F28*2/5</f>
        <v>0.05593290196200679</v>
      </c>
    </row>
    <row r="29" spans="1:7" ht="12">
      <c r="A29" s="2" t="s">
        <v>16</v>
      </c>
      <c r="B29" s="2">
        <v>0</v>
      </c>
      <c r="C29" s="16">
        <v>35.453</v>
      </c>
      <c r="D29" s="2">
        <f>B29/C29</f>
        <v>0</v>
      </c>
      <c r="E29" s="2">
        <f>D29*1</f>
        <v>0</v>
      </c>
      <c r="F29" s="5">
        <f>E29*D40</f>
        <v>0</v>
      </c>
      <c r="G29" s="4">
        <f>F29</f>
        <v>0</v>
      </c>
    </row>
    <row r="30" spans="1:7" ht="12">
      <c r="A30" s="2" t="s">
        <v>9</v>
      </c>
      <c r="B30" s="2">
        <v>6.72</v>
      </c>
      <c r="C30" s="16">
        <v>18.998403</v>
      </c>
      <c r="D30" s="2">
        <f>B30/C30</f>
        <v>0.35371394111389254</v>
      </c>
      <c r="E30" s="2">
        <f>D30*1</f>
        <v>0.35371394111389254</v>
      </c>
      <c r="F30" s="5">
        <f>E30*D40</f>
        <v>2.738675634584526</v>
      </c>
      <c r="G30" s="4">
        <f>F30</f>
        <v>2.738675634584526</v>
      </c>
    </row>
    <row r="31" spans="1:5" ht="12">
      <c r="A31" s="20" t="s">
        <v>12</v>
      </c>
      <c r="B31" s="24">
        <f>SUM(B7:B30)</f>
        <v>99.67999999999999</v>
      </c>
      <c r="E31">
        <f>SUM(E7:E30)</f>
        <v>2.501648873492891</v>
      </c>
    </row>
    <row r="32" spans="1:5" ht="12">
      <c r="A32" s="19" t="s">
        <v>21</v>
      </c>
      <c r="B32" s="3">
        <f>($B30*15.9995)/(2*18.998403)+(B29*15.9994)/(2*35.453)</f>
        <v>2.829623100425862</v>
      </c>
      <c r="E32">
        <f>0.5*(E29+E30)</f>
        <v>0.17685697055694627</v>
      </c>
    </row>
    <row r="33" spans="2:5" ht="12">
      <c r="B33" s="3">
        <f>B31-B32</f>
        <v>96.85037689957413</v>
      </c>
      <c r="E33">
        <f>E31-E32</f>
        <v>2.3247919029359445</v>
      </c>
    </row>
    <row r="35" spans="5:7" ht="12">
      <c r="E35" s="13" t="s">
        <v>13</v>
      </c>
      <c r="F35" s="9"/>
      <c r="G35" s="12">
        <v>18</v>
      </c>
    </row>
    <row r="39" spans="3:6" ht="12">
      <c r="C39" s="10" t="s">
        <v>19</v>
      </c>
      <c r="D39" s="10"/>
      <c r="E39" s="10"/>
      <c r="F39" s="10"/>
    </row>
    <row r="40" spans="3:6" ht="12">
      <c r="C40" s="11" t="s">
        <v>14</v>
      </c>
      <c r="D40" s="10">
        <f>G35/E33</f>
        <v>7.742628480969876</v>
      </c>
      <c r="E40" s="10"/>
      <c r="F40" s="10"/>
    </row>
    <row r="41" spans="3:6" ht="12">
      <c r="C41" s="10"/>
      <c r="D41" s="10"/>
      <c r="E41" s="10"/>
      <c r="F41" s="10"/>
    </row>
    <row r="42" spans="3:6" ht="12">
      <c r="C42" s="10" t="s">
        <v>20</v>
      </c>
      <c r="D42" s="10"/>
      <c r="E42" s="10"/>
      <c r="F42" s="10"/>
    </row>
    <row r="45" s="25" customFormat="1" ht="18.75">
      <c r="A45" s="25" t="s">
        <v>56</v>
      </c>
    </row>
    <row r="46" s="25" customFormat="1" ht="16.5"/>
    <row r="47" s="25" customFormat="1" ht="18.75">
      <c r="A47" s="25" t="s">
        <v>57</v>
      </c>
    </row>
    <row r="48" s="25" customFormat="1" ht="16.5"/>
    <row r="49" s="25" customFormat="1" ht="18.75">
      <c r="A49" s="25" t="s">
        <v>58</v>
      </c>
    </row>
    <row r="52" spans="2:17" ht="12">
      <c r="B52" t="s">
        <v>0</v>
      </c>
      <c r="Q52" t="s">
        <v>36</v>
      </c>
    </row>
    <row r="53" spans="1:17" ht="12">
      <c r="A53" t="s">
        <v>48</v>
      </c>
      <c r="B53" t="s">
        <v>9</v>
      </c>
      <c r="C53" t="s">
        <v>37</v>
      </c>
      <c r="D53" t="s">
        <v>38</v>
      </c>
      <c r="E53" t="s">
        <v>6</v>
      </c>
      <c r="F53" t="s">
        <v>39</v>
      </c>
      <c r="G53" t="s">
        <v>15</v>
      </c>
      <c r="H53" t="s">
        <v>8</v>
      </c>
      <c r="I53" t="s">
        <v>40</v>
      </c>
      <c r="J53" t="s">
        <v>47</v>
      </c>
      <c r="K53" t="s">
        <v>41</v>
      </c>
      <c r="L53" t="s">
        <v>23</v>
      </c>
      <c r="M53" t="s">
        <v>42</v>
      </c>
      <c r="N53" t="s">
        <v>43</v>
      </c>
      <c r="O53" t="s">
        <v>44</v>
      </c>
      <c r="P53" t="s">
        <v>45</v>
      </c>
      <c r="Q53" t="s">
        <v>46</v>
      </c>
    </row>
    <row r="54" spans="1:17" ht="12">
      <c r="A54" t="s">
        <v>51</v>
      </c>
      <c r="B54">
        <v>7.181612</v>
      </c>
      <c r="C54">
        <v>6.308715</v>
      </c>
      <c r="D54">
        <v>30.86065</v>
      </c>
      <c r="E54">
        <v>34.49025</v>
      </c>
      <c r="F54">
        <v>9.254296</v>
      </c>
      <c r="G54">
        <v>1.200234</v>
      </c>
      <c r="H54">
        <v>0.699367</v>
      </c>
      <c r="I54">
        <v>2.241216</v>
      </c>
      <c r="J54">
        <v>0.359356</v>
      </c>
      <c r="K54">
        <v>0.706054</v>
      </c>
      <c r="L54">
        <v>1.170266</v>
      </c>
      <c r="M54">
        <v>1.079038</v>
      </c>
      <c r="N54">
        <v>0.900573</v>
      </c>
      <c r="O54">
        <v>0.490348</v>
      </c>
      <c r="P54">
        <v>2.586054</v>
      </c>
      <c r="Q54">
        <f>SUM(B54:P54)</f>
        <v>99.52802899999998</v>
      </c>
    </row>
    <row r="55" spans="1:17" ht="12">
      <c r="A55" t="s">
        <v>51</v>
      </c>
      <c r="B55">
        <v>7.220808</v>
      </c>
      <c r="C55">
        <v>6.517119</v>
      </c>
      <c r="D55">
        <v>31.50308</v>
      </c>
      <c r="E55">
        <v>34.35117</v>
      </c>
      <c r="F55">
        <v>9.351347</v>
      </c>
      <c r="G55">
        <v>1.10534</v>
      </c>
      <c r="H55">
        <v>0.64669</v>
      </c>
      <c r="I55">
        <v>2.170512</v>
      </c>
      <c r="J55">
        <v>0.482876</v>
      </c>
      <c r="K55">
        <v>0.66723</v>
      </c>
      <c r="L55">
        <v>1.524915</v>
      </c>
      <c r="M55">
        <v>1.233891</v>
      </c>
      <c r="N55">
        <v>0.757445</v>
      </c>
      <c r="O55">
        <v>0.61362</v>
      </c>
      <c r="P55">
        <v>2.467299</v>
      </c>
      <c r="Q55">
        <f aca="true" t="shared" si="5" ref="Q55:Q80">SUM(B55:P55)</f>
        <v>100.613342</v>
      </c>
    </row>
    <row r="56" spans="1:17" ht="12">
      <c r="A56" t="s">
        <v>51</v>
      </c>
      <c r="B56">
        <v>6.547568</v>
      </c>
      <c r="C56">
        <v>7.211431</v>
      </c>
      <c r="D56">
        <v>32.60454</v>
      </c>
      <c r="E56">
        <v>34.61346</v>
      </c>
      <c r="F56">
        <v>9.268533</v>
      </c>
      <c r="G56">
        <v>1.109199</v>
      </c>
      <c r="H56">
        <v>0.65054</v>
      </c>
      <c r="I56">
        <v>2.18294</v>
      </c>
      <c r="J56">
        <v>0.569731</v>
      </c>
      <c r="K56">
        <v>0.776217</v>
      </c>
      <c r="L56">
        <v>1.262974</v>
      </c>
      <c r="M56">
        <v>1.183365</v>
      </c>
      <c r="N56">
        <v>0.715904</v>
      </c>
      <c r="O56">
        <v>0.464201</v>
      </c>
      <c r="P56">
        <v>2.536417</v>
      </c>
      <c r="Q56">
        <f t="shared" si="5"/>
        <v>101.69702000000002</v>
      </c>
    </row>
    <row r="57" spans="1:17" ht="12">
      <c r="A57" t="s">
        <v>51</v>
      </c>
      <c r="B57">
        <v>7.935964</v>
      </c>
      <c r="C57">
        <v>6.30227</v>
      </c>
      <c r="D57">
        <v>30.44491</v>
      </c>
      <c r="E57">
        <v>34.62938</v>
      </c>
      <c r="F57">
        <v>9.386615</v>
      </c>
      <c r="G57">
        <v>1.06717</v>
      </c>
      <c r="H57">
        <v>0.493583</v>
      </c>
      <c r="I57">
        <v>1.800844</v>
      </c>
      <c r="J57">
        <v>0.580087</v>
      </c>
      <c r="K57">
        <v>0.754778</v>
      </c>
      <c r="L57">
        <v>1.379931</v>
      </c>
      <c r="M57">
        <v>1.325767</v>
      </c>
      <c r="N57">
        <v>0.750832</v>
      </c>
      <c r="O57">
        <v>0.40527</v>
      </c>
      <c r="P57">
        <v>2.782981</v>
      </c>
      <c r="Q57">
        <f t="shared" si="5"/>
        <v>100.04038200000002</v>
      </c>
    </row>
    <row r="58" spans="1:17" ht="12">
      <c r="A58" t="s">
        <v>51</v>
      </c>
      <c r="B58">
        <v>7.283925</v>
      </c>
      <c r="C58">
        <v>6.233407</v>
      </c>
      <c r="D58">
        <v>30.86734</v>
      </c>
      <c r="E58">
        <v>34.51566</v>
      </c>
      <c r="F58">
        <v>9.496569</v>
      </c>
      <c r="G58">
        <v>1.02782</v>
      </c>
      <c r="H58">
        <v>0.471112</v>
      </c>
      <c r="I58">
        <v>1.972521</v>
      </c>
      <c r="J58">
        <v>0.479166</v>
      </c>
      <c r="K58">
        <v>0.690034</v>
      </c>
      <c r="L58">
        <v>1.413736</v>
      </c>
      <c r="M58">
        <v>1.182145</v>
      </c>
      <c r="N58">
        <v>0.603151</v>
      </c>
      <c r="O58">
        <v>0.498409</v>
      </c>
      <c r="P58">
        <v>2.603704</v>
      </c>
      <c r="Q58">
        <f t="shared" si="5"/>
        <v>99.33869899999999</v>
      </c>
    </row>
    <row r="59" spans="1:17" ht="12">
      <c r="A59" t="s">
        <v>51</v>
      </c>
      <c r="B59">
        <v>7.844643</v>
      </c>
      <c r="C59">
        <v>6.615725</v>
      </c>
      <c r="D59">
        <v>31.21327</v>
      </c>
      <c r="E59">
        <v>34.09993</v>
      </c>
      <c r="F59">
        <v>9.148104</v>
      </c>
      <c r="G59">
        <v>1.113341</v>
      </c>
      <c r="H59">
        <v>0.663327</v>
      </c>
      <c r="I59">
        <v>1.98281</v>
      </c>
      <c r="J59">
        <v>0.5363</v>
      </c>
      <c r="K59">
        <v>0.780535</v>
      </c>
      <c r="L59">
        <v>1.305654</v>
      </c>
      <c r="M59">
        <v>1.106276</v>
      </c>
      <c r="N59">
        <v>0.675416</v>
      </c>
      <c r="O59">
        <v>0.35831</v>
      </c>
      <c r="P59">
        <v>2.440264</v>
      </c>
      <c r="Q59">
        <f t="shared" si="5"/>
        <v>99.883905</v>
      </c>
    </row>
    <row r="60" spans="1:17" ht="12">
      <c r="A60" t="s">
        <v>51</v>
      </c>
      <c r="B60">
        <v>8.269542</v>
      </c>
      <c r="C60">
        <v>6.533947</v>
      </c>
      <c r="D60">
        <v>31.1559</v>
      </c>
      <c r="E60">
        <v>34.19582</v>
      </c>
      <c r="F60">
        <v>9.095068</v>
      </c>
      <c r="G60">
        <v>1.060559</v>
      </c>
      <c r="H60">
        <v>0.708907</v>
      </c>
      <c r="I60">
        <v>2.34539</v>
      </c>
      <c r="J60">
        <v>0.676081</v>
      </c>
      <c r="K60">
        <v>0.793077</v>
      </c>
      <c r="L60">
        <v>1.328555</v>
      </c>
      <c r="M60">
        <v>1.157921</v>
      </c>
      <c r="N60">
        <v>0.668887</v>
      </c>
      <c r="O60">
        <v>0.352169</v>
      </c>
      <c r="P60">
        <v>2.453148</v>
      </c>
      <c r="Q60">
        <f t="shared" si="5"/>
        <v>100.79497099999998</v>
      </c>
    </row>
    <row r="61" spans="1:17" ht="12">
      <c r="A61" t="s">
        <v>51</v>
      </c>
      <c r="B61">
        <v>7.861878</v>
      </c>
      <c r="C61">
        <v>6.404322</v>
      </c>
      <c r="D61">
        <v>30.78837</v>
      </c>
      <c r="E61">
        <v>34.34765</v>
      </c>
      <c r="F61">
        <v>9.057153</v>
      </c>
      <c r="G61">
        <v>1.166392</v>
      </c>
      <c r="H61">
        <v>0.622513</v>
      </c>
      <c r="I61">
        <v>2.232798</v>
      </c>
      <c r="J61">
        <v>0.576187</v>
      </c>
      <c r="K61">
        <v>0.67309</v>
      </c>
      <c r="L61">
        <v>1.435389</v>
      </c>
      <c r="M61">
        <v>1.15541</v>
      </c>
      <c r="N61">
        <v>0.776346</v>
      </c>
      <c r="O61">
        <v>0.414821</v>
      </c>
      <c r="P61">
        <v>2.374316</v>
      </c>
      <c r="Q61">
        <f t="shared" si="5"/>
        <v>99.88663500000001</v>
      </c>
    </row>
    <row r="62" spans="1:17" ht="12">
      <c r="A62" t="s">
        <v>51</v>
      </c>
      <c r="B62">
        <v>7.805999</v>
      </c>
      <c r="C62">
        <v>6.203975</v>
      </c>
      <c r="D62">
        <v>30.44933</v>
      </c>
      <c r="E62">
        <v>34.46373</v>
      </c>
      <c r="F62">
        <v>9.34694</v>
      </c>
      <c r="G62">
        <v>1.034038</v>
      </c>
      <c r="H62">
        <v>0.565637</v>
      </c>
      <c r="I62">
        <v>1.80414</v>
      </c>
      <c r="J62">
        <v>0.379504</v>
      </c>
      <c r="K62">
        <v>0.672292</v>
      </c>
      <c r="L62">
        <v>1.4311</v>
      </c>
      <c r="M62">
        <v>1.30618</v>
      </c>
      <c r="N62">
        <v>0.653736</v>
      </c>
      <c r="O62">
        <v>0.434153</v>
      </c>
      <c r="P62">
        <v>2.541934</v>
      </c>
      <c r="Q62">
        <f t="shared" si="5"/>
        <v>99.09268799999998</v>
      </c>
    </row>
    <row r="63" spans="1:17" ht="12">
      <c r="A63" t="s">
        <v>51</v>
      </c>
      <c r="B63">
        <v>7.274244</v>
      </c>
      <c r="C63">
        <v>6.309737</v>
      </c>
      <c r="D63">
        <v>30.43074</v>
      </c>
      <c r="E63">
        <v>34.53315</v>
      </c>
      <c r="F63">
        <v>9.44875</v>
      </c>
      <c r="G63">
        <v>1.06061</v>
      </c>
      <c r="H63">
        <v>0.44572</v>
      </c>
      <c r="I63">
        <v>1.759071</v>
      </c>
      <c r="J63">
        <v>0.342196</v>
      </c>
      <c r="K63">
        <v>0.832764</v>
      </c>
      <c r="L63">
        <v>1.52691</v>
      </c>
      <c r="M63">
        <v>1.351037</v>
      </c>
      <c r="N63">
        <v>0.969689</v>
      </c>
      <c r="O63">
        <v>0.457154</v>
      </c>
      <c r="P63">
        <v>2.528308</v>
      </c>
      <c r="Q63">
        <f t="shared" si="5"/>
        <v>99.27008000000001</v>
      </c>
    </row>
    <row r="64" spans="1:17" ht="12">
      <c r="A64" t="s">
        <v>51</v>
      </c>
      <c r="B64">
        <v>8.274492</v>
      </c>
      <c r="C64">
        <v>6.167095</v>
      </c>
      <c r="D64">
        <v>30.49467</v>
      </c>
      <c r="E64">
        <v>34.09513</v>
      </c>
      <c r="F64">
        <v>9.194703</v>
      </c>
      <c r="G64">
        <v>1.105676</v>
      </c>
      <c r="H64">
        <v>0.70582</v>
      </c>
      <c r="I64">
        <v>2.240568</v>
      </c>
      <c r="J64">
        <v>0.541661</v>
      </c>
      <c r="K64">
        <v>0.636622</v>
      </c>
      <c r="L64">
        <v>1.292635</v>
      </c>
      <c r="M64">
        <v>1.251182</v>
      </c>
      <c r="N64">
        <v>0.796032</v>
      </c>
      <c r="O64">
        <v>0.471816</v>
      </c>
      <c r="P64">
        <v>2.381794</v>
      </c>
      <c r="Q64">
        <f t="shared" si="5"/>
        <v>99.64989600000001</v>
      </c>
    </row>
    <row r="65" spans="1:17" ht="12">
      <c r="A65" t="s">
        <v>51</v>
      </c>
      <c r="B65">
        <v>7.29686</v>
      </c>
      <c r="C65">
        <v>6.639642</v>
      </c>
      <c r="D65">
        <v>31.32771</v>
      </c>
      <c r="E65">
        <v>34.36235</v>
      </c>
      <c r="F65">
        <v>9.267796</v>
      </c>
      <c r="G65">
        <v>1.032119</v>
      </c>
      <c r="H65">
        <v>0.693736</v>
      </c>
      <c r="I65">
        <v>2.049012</v>
      </c>
      <c r="J65">
        <v>0.564681</v>
      </c>
      <c r="K65">
        <v>0.686411</v>
      </c>
      <c r="L65">
        <v>1.391729</v>
      </c>
      <c r="M65">
        <v>1.380081</v>
      </c>
      <c r="N65">
        <v>0.874255</v>
      </c>
      <c r="O65">
        <v>0.536023</v>
      </c>
      <c r="P65">
        <v>2.582255</v>
      </c>
      <c r="Q65">
        <f t="shared" si="5"/>
        <v>100.68466000000002</v>
      </c>
    </row>
    <row r="66" spans="1:17" ht="12">
      <c r="A66" t="s">
        <v>51</v>
      </c>
      <c r="B66">
        <v>6.457032</v>
      </c>
      <c r="C66">
        <v>6.610528</v>
      </c>
      <c r="D66">
        <v>31.01782</v>
      </c>
      <c r="E66">
        <v>34.21301</v>
      </c>
      <c r="F66">
        <v>9.222559</v>
      </c>
      <c r="G66">
        <v>1.019483</v>
      </c>
      <c r="H66">
        <v>0.679163</v>
      </c>
      <c r="I66">
        <v>2.543888</v>
      </c>
      <c r="J66">
        <v>0.441382</v>
      </c>
      <c r="K66">
        <v>0.743176</v>
      </c>
      <c r="L66">
        <v>1.331051</v>
      </c>
      <c r="M66">
        <v>1.046462</v>
      </c>
      <c r="N66">
        <v>0.962982</v>
      </c>
      <c r="O66">
        <v>0.403183</v>
      </c>
      <c r="P66">
        <v>2.578814</v>
      </c>
      <c r="Q66">
        <f t="shared" si="5"/>
        <v>99.270533</v>
      </c>
    </row>
    <row r="67" spans="1:17" ht="12">
      <c r="A67" t="s">
        <v>52</v>
      </c>
      <c r="B67">
        <f aca="true" t="shared" si="6" ref="B67:Q67">AVERAGE(B54:B66)</f>
        <v>7.481120538461537</v>
      </c>
      <c r="C67">
        <f t="shared" si="6"/>
        <v>6.465993307692307</v>
      </c>
      <c r="D67">
        <f t="shared" si="6"/>
        <v>31.012179230769227</v>
      </c>
      <c r="E67">
        <f t="shared" si="6"/>
        <v>34.37774538461538</v>
      </c>
      <c r="F67">
        <f t="shared" si="6"/>
        <v>9.272187153846154</v>
      </c>
      <c r="G67">
        <f t="shared" si="6"/>
        <v>1.0847677692307693</v>
      </c>
      <c r="H67">
        <f t="shared" si="6"/>
        <v>0.6189319230769231</v>
      </c>
      <c r="I67">
        <f t="shared" si="6"/>
        <v>2.1019776923076923</v>
      </c>
      <c r="J67">
        <f t="shared" si="6"/>
        <v>0.5022467692307692</v>
      </c>
      <c r="K67">
        <f t="shared" si="6"/>
        <v>0.7240215384615385</v>
      </c>
      <c r="L67">
        <f t="shared" si="6"/>
        <v>1.368834230769231</v>
      </c>
      <c r="M67">
        <f t="shared" si="6"/>
        <v>1.212211923076923</v>
      </c>
      <c r="N67">
        <f t="shared" si="6"/>
        <v>0.7773267692307692</v>
      </c>
      <c r="O67">
        <f t="shared" si="6"/>
        <v>0.45380592307692313</v>
      </c>
      <c r="P67">
        <f t="shared" si="6"/>
        <v>2.527483692307692</v>
      </c>
      <c r="Q67">
        <f t="shared" si="6"/>
        <v>99.98083384615386</v>
      </c>
    </row>
    <row r="68" spans="1:17" ht="12">
      <c r="A68" t="s">
        <v>53</v>
      </c>
      <c r="B68">
        <f>STDEV(B54:B66)</f>
        <v>0.5797974990166272</v>
      </c>
      <c r="C68">
        <f aca="true" t="shared" si="7" ref="C68:Q68">STDEV(C54:C66)</f>
        <v>0.2781222712223843</v>
      </c>
      <c r="D68">
        <f t="shared" si="7"/>
        <v>0.5969221144261836</v>
      </c>
      <c r="E68">
        <f t="shared" si="7"/>
        <v>0.18285683719854887</v>
      </c>
      <c r="F68">
        <f t="shared" si="7"/>
        <v>0.13174996521495194</v>
      </c>
      <c r="G68">
        <f t="shared" si="7"/>
        <v>0.05522570849727185</v>
      </c>
      <c r="H68">
        <f t="shared" si="7"/>
        <v>0.09376273964770632</v>
      </c>
      <c r="I68">
        <f t="shared" si="7"/>
        <v>0.23313690195976638</v>
      </c>
      <c r="J68">
        <f t="shared" si="7"/>
        <v>0.09942423184277414</v>
      </c>
      <c r="K68">
        <f t="shared" si="7"/>
        <v>0.05975717063613284</v>
      </c>
      <c r="L68">
        <f t="shared" si="7"/>
        <v>0.10157221581642775</v>
      </c>
      <c r="M68">
        <f t="shared" si="7"/>
        <v>0.10626488579289453</v>
      </c>
      <c r="N68">
        <f t="shared" si="7"/>
        <v>0.11868499442161584</v>
      </c>
      <c r="O68">
        <f t="shared" si="7"/>
        <v>0.07207784456805587</v>
      </c>
      <c r="P68">
        <f t="shared" si="7"/>
        <v>0.10873667637108815</v>
      </c>
      <c r="Q68">
        <f t="shared" si="7"/>
        <v>0.7665266498507959</v>
      </c>
    </row>
    <row r="72" spans="1:17" ht="13.5">
      <c r="A72" s="26" t="s">
        <v>54</v>
      </c>
      <c r="B72" s="26">
        <v>7.497895</v>
      </c>
      <c r="C72" s="26">
        <v>7.254288</v>
      </c>
      <c r="D72" s="26">
        <v>31.55021</v>
      </c>
      <c r="E72" s="26">
        <v>33.41028</v>
      </c>
      <c r="F72" s="26">
        <v>9.687999</v>
      </c>
      <c r="G72" s="26">
        <v>1.580879</v>
      </c>
      <c r="H72" s="26">
        <v>0.419876</v>
      </c>
      <c r="I72" s="26">
        <v>4.489392</v>
      </c>
      <c r="J72" s="26">
        <v>0.272611</v>
      </c>
      <c r="K72" s="26">
        <v>1.087081</v>
      </c>
      <c r="L72" s="26">
        <v>1.447478</v>
      </c>
      <c r="M72" s="26">
        <v>0.780533</v>
      </c>
      <c r="N72" s="26">
        <v>0.335165</v>
      </c>
      <c r="O72" s="26">
        <v>0.485133</v>
      </c>
      <c r="P72" s="26">
        <v>1.052248</v>
      </c>
      <c r="Q72" s="26">
        <f t="shared" si="5"/>
        <v>101.35106800000001</v>
      </c>
    </row>
    <row r="73" spans="1:17" ht="13.5">
      <c r="A73" s="26" t="s">
        <v>54</v>
      </c>
      <c r="B73" s="26">
        <v>6.538648</v>
      </c>
      <c r="C73" s="26">
        <v>7.249009</v>
      </c>
      <c r="D73" s="26">
        <v>31.17456</v>
      </c>
      <c r="E73" s="26">
        <v>32.86979</v>
      </c>
      <c r="F73" s="26">
        <v>9.560934</v>
      </c>
      <c r="G73" s="26">
        <v>1.556314</v>
      </c>
      <c r="H73" s="26">
        <v>0.473191</v>
      </c>
      <c r="I73" s="26">
        <v>5.833077</v>
      </c>
      <c r="J73" s="26">
        <v>0.258518</v>
      </c>
      <c r="K73" s="26">
        <v>0.90771</v>
      </c>
      <c r="L73" s="26">
        <v>1.118011</v>
      </c>
      <c r="M73" s="26">
        <v>0.741961</v>
      </c>
      <c r="N73" s="26">
        <v>0.159581</v>
      </c>
      <c r="O73" s="26">
        <v>0.492442</v>
      </c>
      <c r="P73" s="26">
        <v>0.845083</v>
      </c>
      <c r="Q73" s="26">
        <f t="shared" si="5"/>
        <v>99.778829</v>
      </c>
    </row>
    <row r="74" spans="1:17" ht="13.5">
      <c r="A74" s="26" t="s">
        <v>54</v>
      </c>
      <c r="B74" s="26">
        <v>6.492422</v>
      </c>
      <c r="C74" s="26">
        <v>6.853225</v>
      </c>
      <c r="D74" s="26">
        <v>30.86793</v>
      </c>
      <c r="E74" s="26">
        <v>33.45971</v>
      </c>
      <c r="F74" s="26">
        <v>9.658738</v>
      </c>
      <c r="G74" s="26">
        <v>1.448798</v>
      </c>
      <c r="H74" s="26">
        <v>0.34796</v>
      </c>
      <c r="I74" s="26">
        <v>4.039223</v>
      </c>
      <c r="J74" s="26">
        <v>0.266931</v>
      </c>
      <c r="K74" s="26">
        <v>1.19566</v>
      </c>
      <c r="L74" s="26">
        <v>1.318598</v>
      </c>
      <c r="M74" s="26">
        <v>0.78107</v>
      </c>
      <c r="N74" s="26">
        <v>0.480464</v>
      </c>
      <c r="O74" s="26">
        <v>0.629241</v>
      </c>
      <c r="P74" s="26">
        <v>1.306504</v>
      </c>
      <c r="Q74" s="26">
        <f t="shared" si="5"/>
        <v>99.14647399999998</v>
      </c>
    </row>
    <row r="75" spans="1:17" ht="13.5">
      <c r="A75" s="26" t="s">
        <v>54</v>
      </c>
      <c r="B75" s="26">
        <v>6.717969</v>
      </c>
      <c r="C75" s="26">
        <v>7.569916</v>
      </c>
      <c r="D75" s="26">
        <v>31.49109</v>
      </c>
      <c r="E75" s="26">
        <v>32.76488</v>
      </c>
      <c r="F75" s="26">
        <v>9.49364</v>
      </c>
      <c r="G75" s="26">
        <v>1.486298</v>
      </c>
      <c r="H75" s="26">
        <v>0.464624</v>
      </c>
      <c r="I75" s="26">
        <v>5.718074</v>
      </c>
      <c r="J75" s="26">
        <v>0.247269</v>
      </c>
      <c r="K75" s="26">
        <v>0.945401</v>
      </c>
      <c r="L75" s="26">
        <v>1.241028</v>
      </c>
      <c r="M75" s="26">
        <v>0.589921</v>
      </c>
      <c r="N75" s="26">
        <v>0.049348</v>
      </c>
      <c r="O75" s="26">
        <v>0.529345</v>
      </c>
      <c r="P75" s="26">
        <v>1.001296</v>
      </c>
      <c r="Q75" s="26">
        <f t="shared" si="5"/>
        <v>100.31009900000002</v>
      </c>
    </row>
    <row r="76" spans="1:17" ht="13.5">
      <c r="A76" s="26" t="s">
        <v>54</v>
      </c>
      <c r="B76" s="26">
        <v>7.351284</v>
      </c>
      <c r="C76" s="26">
        <v>6.993145</v>
      </c>
      <c r="D76" s="26">
        <v>31.15596</v>
      </c>
      <c r="E76" s="26">
        <v>33.13494</v>
      </c>
      <c r="F76" s="26">
        <v>9.665193</v>
      </c>
      <c r="G76" s="26">
        <v>1.532236</v>
      </c>
      <c r="H76" s="26">
        <v>0.366817</v>
      </c>
      <c r="I76" s="26">
        <v>4.52575</v>
      </c>
      <c r="J76" s="26">
        <v>0.321492</v>
      </c>
      <c r="K76" s="26">
        <v>0.894051</v>
      </c>
      <c r="L76" s="26">
        <v>1.190956</v>
      </c>
      <c r="M76" s="26">
        <v>0.71564</v>
      </c>
      <c r="N76" s="26">
        <v>0.245914</v>
      </c>
      <c r="O76" s="26">
        <v>0.561589</v>
      </c>
      <c r="P76" s="26">
        <v>1.121731</v>
      </c>
      <c r="Q76" s="26">
        <f t="shared" si="5"/>
        <v>99.776698</v>
      </c>
    </row>
    <row r="77" spans="1:17" ht="13.5">
      <c r="A77" s="26" t="s">
        <v>54</v>
      </c>
      <c r="B77" s="26">
        <v>6.687118</v>
      </c>
      <c r="C77" s="26">
        <v>7.132644</v>
      </c>
      <c r="D77" s="26">
        <v>31.17871</v>
      </c>
      <c r="E77" s="26">
        <v>33.4234</v>
      </c>
      <c r="F77" s="26">
        <v>9.808282</v>
      </c>
      <c r="G77" s="26">
        <v>1.542171</v>
      </c>
      <c r="H77" s="26">
        <v>0.403473</v>
      </c>
      <c r="I77" s="26">
        <v>4.50728</v>
      </c>
      <c r="J77" s="26">
        <v>0.350731</v>
      </c>
      <c r="K77" s="26">
        <v>0.873437</v>
      </c>
      <c r="L77" s="26">
        <v>1.244485</v>
      </c>
      <c r="M77" s="26">
        <v>0.778818</v>
      </c>
      <c r="N77" s="26">
        <v>0.378987</v>
      </c>
      <c r="O77" s="26">
        <v>0.50657</v>
      </c>
      <c r="P77" s="26">
        <v>1.251253</v>
      </c>
      <c r="Q77" s="26">
        <f t="shared" si="5"/>
        <v>100.067359</v>
      </c>
    </row>
    <row r="78" spans="1:17" ht="13.5">
      <c r="A78" s="26" t="s">
        <v>54</v>
      </c>
      <c r="B78" s="26">
        <v>6.224463</v>
      </c>
      <c r="C78" s="26">
        <v>7.235574</v>
      </c>
      <c r="D78" s="26">
        <v>30.93232</v>
      </c>
      <c r="E78" s="26">
        <v>33.35626</v>
      </c>
      <c r="F78" s="26">
        <v>9.797225</v>
      </c>
      <c r="G78" s="26">
        <v>1.507802</v>
      </c>
      <c r="H78" s="26">
        <v>0.310283</v>
      </c>
      <c r="I78" s="26">
        <v>3.98755</v>
      </c>
      <c r="J78" s="26">
        <v>0.358399</v>
      </c>
      <c r="K78" s="26">
        <v>0.972338</v>
      </c>
      <c r="L78" s="26">
        <v>1.269397</v>
      </c>
      <c r="M78" s="26">
        <v>0.659808</v>
      </c>
      <c r="N78" s="26">
        <v>0.430052</v>
      </c>
      <c r="O78" s="26">
        <v>0.355538</v>
      </c>
      <c r="P78" s="26">
        <v>1.477788</v>
      </c>
      <c r="Q78" s="26">
        <f t="shared" si="5"/>
        <v>98.87479699999999</v>
      </c>
    </row>
    <row r="79" spans="1:17" ht="13.5">
      <c r="A79" s="26" t="s">
        <v>54</v>
      </c>
      <c r="B79" s="26">
        <v>6.793792</v>
      </c>
      <c r="C79" s="26">
        <v>6.985314</v>
      </c>
      <c r="D79" s="26">
        <v>31.09769</v>
      </c>
      <c r="E79" s="26">
        <v>32.93105</v>
      </c>
      <c r="F79" s="26">
        <v>9.64279</v>
      </c>
      <c r="G79" s="26">
        <v>1.562414</v>
      </c>
      <c r="H79" s="26">
        <v>0.362453</v>
      </c>
      <c r="I79" s="26">
        <v>4.144638</v>
      </c>
      <c r="J79" s="26">
        <v>0.370371</v>
      </c>
      <c r="K79" s="26">
        <v>0.922536</v>
      </c>
      <c r="L79" s="26">
        <v>1.317261</v>
      </c>
      <c r="M79" s="26">
        <v>0.755421</v>
      </c>
      <c r="N79" s="26">
        <v>0.435794</v>
      </c>
      <c r="O79" s="26">
        <v>0.460032</v>
      </c>
      <c r="P79" s="26">
        <v>1.155612</v>
      </c>
      <c r="Q79" s="26">
        <f t="shared" si="5"/>
        <v>98.93716800000001</v>
      </c>
    </row>
    <row r="80" spans="1:17" ht="13.5">
      <c r="A80" s="26" t="s">
        <v>54</v>
      </c>
      <c r="B80" s="26">
        <v>6.164317</v>
      </c>
      <c r="C80" s="26">
        <v>7.35501</v>
      </c>
      <c r="D80" s="26">
        <v>31.28351</v>
      </c>
      <c r="E80" s="26">
        <v>32.85271</v>
      </c>
      <c r="F80" s="26">
        <v>9.481462</v>
      </c>
      <c r="G80" s="26">
        <v>1.482102</v>
      </c>
      <c r="H80" s="26">
        <v>0.312744</v>
      </c>
      <c r="I80" s="26">
        <v>5.674582</v>
      </c>
      <c r="J80" s="26">
        <v>0.174803</v>
      </c>
      <c r="K80" s="26">
        <v>0.83513</v>
      </c>
      <c r="L80" s="26">
        <v>1.310546</v>
      </c>
      <c r="M80" s="26">
        <v>0.528502</v>
      </c>
      <c r="N80" s="26">
        <v>0.301145</v>
      </c>
      <c r="O80" s="26">
        <v>0.500901</v>
      </c>
      <c r="P80" s="26">
        <v>0.90559</v>
      </c>
      <c r="Q80" s="26">
        <f t="shared" si="5"/>
        <v>99.16305400000002</v>
      </c>
    </row>
    <row r="81" spans="1:17" ht="13.5">
      <c r="A81" s="26" t="s">
        <v>52</v>
      </c>
      <c r="B81">
        <f>AVERAGE(B72:B80)</f>
        <v>6.718656444444444</v>
      </c>
      <c r="C81">
        <f aca="true" t="shared" si="8" ref="C81:Q81">AVERAGE(C72:C80)</f>
        <v>7.180902777777778</v>
      </c>
      <c r="D81">
        <f t="shared" si="8"/>
        <v>31.192442222222226</v>
      </c>
      <c r="E81">
        <f t="shared" si="8"/>
        <v>33.133668888888884</v>
      </c>
      <c r="F81">
        <f t="shared" si="8"/>
        <v>9.644029222222223</v>
      </c>
      <c r="G81">
        <f t="shared" si="8"/>
        <v>1.5221126666666667</v>
      </c>
      <c r="H81">
        <f t="shared" si="8"/>
        <v>0.3846023333333333</v>
      </c>
      <c r="I81">
        <f t="shared" si="8"/>
        <v>4.768840666666667</v>
      </c>
      <c r="J81">
        <f t="shared" si="8"/>
        <v>0.2912361111111111</v>
      </c>
      <c r="K81">
        <f t="shared" si="8"/>
        <v>0.9592604444444444</v>
      </c>
      <c r="L81">
        <f t="shared" si="8"/>
        <v>1.2730844444444445</v>
      </c>
      <c r="M81">
        <f t="shared" si="8"/>
        <v>0.7035193333333333</v>
      </c>
      <c r="N81">
        <f t="shared" si="8"/>
        <v>0.3129388888888889</v>
      </c>
      <c r="O81">
        <f t="shared" si="8"/>
        <v>0.5023101111111111</v>
      </c>
      <c r="P81">
        <f t="shared" si="8"/>
        <v>1.1241227777777778</v>
      </c>
      <c r="Q81">
        <f t="shared" si="8"/>
        <v>99.71172733333334</v>
      </c>
    </row>
    <row r="82" spans="1:17" ht="13.5">
      <c r="A82" s="26" t="s">
        <v>53</v>
      </c>
      <c r="B82">
        <f>STDEV(B72:B80)</f>
        <v>0.4540340422812784</v>
      </c>
      <c r="C82">
        <f aca="true" t="shared" si="9" ref="C82:Q82">STDEV(C72:C80)</f>
        <v>0.21733240427095643</v>
      </c>
      <c r="D82">
        <f t="shared" si="9"/>
        <v>0.22618318211008587</v>
      </c>
      <c r="E82">
        <f t="shared" si="9"/>
        <v>0.2832707786043439</v>
      </c>
      <c r="F82">
        <f t="shared" si="9"/>
        <v>0.11672450891819779</v>
      </c>
      <c r="G82">
        <f t="shared" si="9"/>
        <v>0.04361136397488615</v>
      </c>
      <c r="H82">
        <f t="shared" si="9"/>
        <v>0.05988354076455405</v>
      </c>
      <c r="I82">
        <f t="shared" si="9"/>
        <v>0.7576274549112149</v>
      </c>
      <c r="J82">
        <f t="shared" si="9"/>
        <v>0.06395909738544735</v>
      </c>
      <c r="K82">
        <f t="shared" si="9"/>
        <v>0.11380816457433086</v>
      </c>
      <c r="L82">
        <f t="shared" si="9"/>
        <v>0.09252805508481078</v>
      </c>
      <c r="M82">
        <f t="shared" si="9"/>
        <v>0.09177410052678334</v>
      </c>
      <c r="N82">
        <f t="shared" si="9"/>
        <v>0.14113827674699414</v>
      </c>
      <c r="O82">
        <f t="shared" si="9"/>
        <v>0.07424484723609462</v>
      </c>
      <c r="P82">
        <f t="shared" si="9"/>
        <v>0.20042877734795006</v>
      </c>
      <c r="Q82">
        <f t="shared" si="9"/>
        <v>0.7985637480542853</v>
      </c>
    </row>
  </sheetData>
  <sheetProtection/>
  <printOptions/>
  <pageMargins left="0.75" right="0.75" top="1" bottom="1" header="0.5" footer="0.5"/>
  <pageSetup fitToHeight="1" fitToWidth="1" horizontalDpi="600" verticalDpi="6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 Evans</dc:creator>
  <cp:keywords/>
  <dc:description/>
  <cp:lastModifiedBy>Marcus Origlieri</cp:lastModifiedBy>
  <cp:lastPrinted>2014-07-01T22:45:48Z</cp:lastPrinted>
  <dcterms:created xsi:type="dcterms:W3CDTF">2008-07-18T22:22:05Z</dcterms:created>
  <dcterms:modified xsi:type="dcterms:W3CDTF">2015-01-07T17:42:09Z</dcterms:modified>
  <cp:category/>
  <cp:version/>
  <cp:contentType/>
  <cp:contentStatus/>
</cp:coreProperties>
</file>