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80" yWindow="630" windowWidth="15210" windowHeight="9660"/>
  </bookViews>
  <sheets>
    <sheet name="R141207" sheetId="3" r:id="rId1"/>
  </sheets>
  <definedNames>
    <definedName name="_xlnm.Print_Area" localSheetId="0">'R141207'!$A$1:$K$60</definedName>
  </definedNames>
  <calcPr calcId="145621"/>
</workbook>
</file>

<file path=xl/calcChain.xml><?xml version="1.0" encoding="utf-8"?>
<calcChain xmlns="http://schemas.openxmlformats.org/spreadsheetml/2006/main">
  <c r="M58" i="3" l="1"/>
  <c r="M59" i="3" s="1"/>
  <c r="L58" i="3"/>
  <c r="L59" i="3"/>
  <c r="K28" i="3"/>
  <c r="K29" i="3"/>
  <c r="N59" i="3"/>
  <c r="K59" i="3"/>
  <c r="J59" i="3"/>
  <c r="I59" i="3"/>
  <c r="H59" i="3"/>
  <c r="G59" i="3"/>
  <c r="F59" i="3"/>
  <c r="L53" i="3"/>
  <c r="G52" i="3"/>
  <c r="H52" i="3"/>
  <c r="I52" i="3"/>
  <c r="J52" i="3"/>
  <c r="K52" i="3"/>
  <c r="L52" i="3"/>
  <c r="C34" i="3"/>
  <c r="E33" i="3"/>
  <c r="F33" i="3" s="1"/>
  <c r="E32" i="3"/>
  <c r="F32" i="3" s="1"/>
  <c r="E31" i="3"/>
  <c r="F31" i="3" s="1"/>
  <c r="E30" i="3"/>
  <c r="F30" i="3" s="1"/>
  <c r="E29" i="3"/>
  <c r="F29" i="3" s="1"/>
  <c r="E28" i="3"/>
  <c r="F28" i="3" s="1"/>
  <c r="E27" i="3"/>
  <c r="F27" i="3" s="1"/>
  <c r="E22" i="3"/>
  <c r="F22" i="3"/>
  <c r="G22" i="3"/>
  <c r="H22" i="3"/>
  <c r="I22" i="3"/>
  <c r="J22" i="3"/>
  <c r="K22" i="3"/>
  <c r="E23" i="3"/>
  <c r="F23" i="3"/>
  <c r="G23" i="3"/>
  <c r="H23" i="3"/>
  <c r="I23" i="3"/>
  <c r="J23" i="3"/>
  <c r="K23" i="3"/>
  <c r="D23" i="3"/>
  <c r="D22" i="3"/>
  <c r="M60" i="3" l="1"/>
  <c r="F34" i="3"/>
  <c r="M52" i="3" l="1"/>
  <c r="F52" i="3" l="1"/>
  <c r="D39" i="3" l="1"/>
  <c r="G30" i="3" l="1"/>
  <c r="H30" i="3" s="1"/>
  <c r="G27" i="3"/>
  <c r="H27" i="3" s="1"/>
  <c r="G31" i="3"/>
  <c r="H31" i="3" s="1"/>
  <c r="G28" i="3"/>
  <c r="H28" i="3" s="1"/>
  <c r="G32" i="3"/>
  <c r="H32" i="3" s="1"/>
  <c r="G29" i="3"/>
  <c r="H29" i="3" s="1"/>
  <c r="G33" i="3"/>
  <c r="H33" i="3" s="1"/>
</calcChain>
</file>

<file path=xl/sharedStrings.xml><?xml version="1.0" encoding="utf-8"?>
<sst xmlns="http://schemas.openxmlformats.org/spreadsheetml/2006/main" count="83" uniqueCount="55">
  <si>
    <t>Oxide</t>
  </si>
  <si>
    <t>Total</t>
  </si>
  <si>
    <t>Point#</t>
  </si>
  <si>
    <t>Comment</t>
  </si>
  <si>
    <t>Average:</t>
  </si>
  <si>
    <t>Std. Dev.:</t>
  </si>
  <si>
    <t>Wt % Oxide</t>
  </si>
  <si>
    <t>Oxide MW</t>
  </si>
  <si>
    <t>Mol #</t>
  </si>
  <si>
    <t>Atom Prop.</t>
  </si>
  <si>
    <t>Anion Prop.</t>
  </si>
  <si>
    <t># Ions/formula</t>
  </si>
  <si>
    <t>Total:</t>
  </si>
  <si>
    <t>Enter Oxygens in formula:</t>
  </si>
  <si>
    <t>Oxygen Factor Calculation:</t>
  </si>
  <si>
    <t>Ideal Chemistry:</t>
  </si>
  <si>
    <t>Measured Chemistry:</t>
  </si>
  <si>
    <t xml:space="preserve">Beam Size :  5 µm </t>
  </si>
  <si>
    <t xml:space="preserve">Standard Name :   </t>
  </si>
  <si>
    <t>SiO2</t>
  </si>
  <si>
    <t xml:space="preserve">Column Conditions :  Cond 1 : 15keV 20nA  </t>
  </si>
  <si>
    <t xml:space="preserve"> ol-fo92 </t>
  </si>
  <si>
    <t xml:space="preserve"> kspar-OR1 </t>
  </si>
  <si>
    <t xml:space="preserve"> ap-synap</t>
  </si>
  <si>
    <t xml:space="preserve"> rhod791</t>
  </si>
  <si>
    <t xml:space="preserve"> wollast</t>
  </si>
  <si>
    <t xml:space="preserve"> fayalite </t>
  </si>
  <si>
    <t xml:space="preserve"> ZnS </t>
  </si>
  <si>
    <t>O</t>
  </si>
  <si>
    <r>
      <t>SiO</t>
    </r>
    <r>
      <rPr>
        <vertAlign val="subscript"/>
        <sz val="10"/>
        <rFont val="Arial"/>
        <family val="2"/>
      </rPr>
      <t>2</t>
    </r>
  </si>
  <si>
    <t>Si</t>
  </si>
  <si>
    <t>Charge balance (Ideal)</t>
  </si>
  <si>
    <t>Charge balance (measured)</t>
  </si>
  <si>
    <t>C130530</t>
  </si>
  <si>
    <t>MgO</t>
  </si>
  <si>
    <t>Al2O3</t>
  </si>
  <si>
    <t>CaO</t>
  </si>
  <si>
    <t>TiO2</t>
  </si>
  <si>
    <t>MnO</t>
  </si>
  <si>
    <t>Fe2O3</t>
  </si>
  <si>
    <r>
      <t>TiO</t>
    </r>
    <r>
      <rPr>
        <vertAlign val="subscript"/>
        <sz val="10"/>
        <rFont val="Arial"/>
        <family val="2"/>
      </rPr>
      <t>2</t>
    </r>
  </si>
  <si>
    <r>
      <t>Fe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3</t>
    </r>
  </si>
  <si>
    <t>Ca</t>
  </si>
  <si>
    <t>Mg</t>
  </si>
  <si>
    <t>Mn</t>
  </si>
  <si>
    <t>Al</t>
  </si>
  <si>
    <t>Fe</t>
  </si>
  <si>
    <t>Ti</t>
  </si>
  <si>
    <t>IVAl</t>
  </si>
  <si>
    <r>
      <t>Al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3 (total)</t>
    </r>
  </si>
  <si>
    <r>
      <t>Al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 xml:space="preserve">3 </t>
    </r>
  </si>
  <si>
    <r>
      <rPr>
        <vertAlign val="superscript"/>
        <sz val="11"/>
        <color theme="1"/>
        <rFont val="Calibri"/>
        <family val="2"/>
        <scheme val="minor"/>
      </rPr>
      <t>IV</t>
    </r>
    <r>
      <rPr>
        <sz val="11"/>
        <color theme="1"/>
        <rFont val="Calibri"/>
        <family val="2"/>
        <scheme val="minor"/>
      </rPr>
      <t>Al</t>
    </r>
  </si>
  <si>
    <r>
      <t>(Ca</t>
    </r>
    <r>
      <rPr>
        <vertAlign val="subscript"/>
        <sz val="14"/>
        <rFont val="Calibri"/>
        <family val="2"/>
        <scheme val="minor"/>
      </rPr>
      <t>2.9</t>
    </r>
    <r>
      <rPr>
        <sz val="14"/>
        <rFont val="Calibri"/>
        <family val="2"/>
        <scheme val="minor"/>
      </rPr>
      <t>Mg</t>
    </r>
    <r>
      <rPr>
        <vertAlign val="subscript"/>
        <sz val="14"/>
        <rFont val="Calibri"/>
        <family val="2"/>
        <scheme val="minor"/>
      </rPr>
      <t>0.02</t>
    </r>
    <r>
      <rPr>
        <sz val="14"/>
        <rFont val="Calibri"/>
        <family val="2"/>
        <scheme val="minor"/>
      </rPr>
      <t>Mn</t>
    </r>
    <r>
      <rPr>
        <vertAlign val="superscript"/>
        <sz val="14"/>
        <rFont val="Calibri"/>
        <family val="2"/>
        <scheme val="minor"/>
      </rPr>
      <t>2+</t>
    </r>
    <r>
      <rPr>
        <vertAlign val="subscript"/>
        <sz val="14"/>
        <rFont val="Calibri"/>
        <family val="2"/>
        <scheme val="minor"/>
      </rPr>
      <t>0.03</t>
    </r>
    <r>
      <rPr>
        <sz val="14"/>
        <rFont val="Calibri"/>
        <family val="2"/>
        <scheme val="minor"/>
      </rPr>
      <t>)</t>
    </r>
    <r>
      <rPr>
        <vertAlign val="subscript"/>
        <sz val="14"/>
        <rFont val="Calibri"/>
        <family val="2"/>
      </rPr>
      <t>Σ=</t>
    </r>
    <r>
      <rPr>
        <vertAlign val="subscript"/>
        <sz val="14"/>
        <rFont val="Calibri"/>
        <family val="2"/>
        <scheme val="minor"/>
      </rPr>
      <t>2.95</t>
    </r>
    <r>
      <rPr>
        <sz val="14"/>
        <rFont val="Calibri"/>
        <family val="2"/>
        <scheme val="minor"/>
      </rPr>
      <t>(Al</t>
    </r>
    <r>
      <rPr>
        <vertAlign val="superscript"/>
        <sz val="14"/>
        <rFont val="Calibri"/>
        <family val="2"/>
        <scheme val="minor"/>
      </rPr>
      <t>3+</t>
    </r>
    <r>
      <rPr>
        <vertAlign val="subscript"/>
        <sz val="14"/>
        <rFont val="Calibri"/>
        <family val="2"/>
        <scheme val="minor"/>
      </rPr>
      <t>1.08</t>
    </r>
    <r>
      <rPr>
        <sz val="14"/>
        <rFont val="Calibri"/>
        <family val="2"/>
        <scheme val="minor"/>
      </rPr>
      <t>Fe</t>
    </r>
    <r>
      <rPr>
        <vertAlign val="superscript"/>
        <sz val="14"/>
        <rFont val="Calibri"/>
        <family val="2"/>
        <scheme val="minor"/>
      </rPr>
      <t>3+</t>
    </r>
    <r>
      <rPr>
        <vertAlign val="subscript"/>
        <sz val="14"/>
        <rFont val="Calibri"/>
        <family val="2"/>
        <scheme val="minor"/>
      </rPr>
      <t>0.92</t>
    </r>
    <r>
      <rPr>
        <sz val="14"/>
        <rFont val="Calibri"/>
        <family val="2"/>
        <scheme val="minor"/>
      </rPr>
      <t>Ti</t>
    </r>
    <r>
      <rPr>
        <vertAlign val="subscript"/>
        <sz val="14"/>
        <rFont val="Calibri"/>
        <family val="2"/>
        <scheme val="minor"/>
      </rPr>
      <t>0.03</t>
    </r>
    <r>
      <rPr>
        <sz val="14"/>
        <rFont val="Calibri"/>
        <family val="2"/>
        <scheme val="minor"/>
      </rPr>
      <t>)</t>
    </r>
    <r>
      <rPr>
        <vertAlign val="subscript"/>
        <sz val="14"/>
        <rFont val="Calibri"/>
        <family val="2"/>
        <scheme val="minor"/>
      </rPr>
      <t>Σ=2.03</t>
    </r>
    <r>
      <rPr>
        <sz val="14"/>
        <rFont val="Calibri"/>
        <family val="2"/>
        <scheme val="minor"/>
      </rPr>
      <t>((Si</t>
    </r>
    <r>
      <rPr>
        <vertAlign val="subscript"/>
        <sz val="14"/>
        <rFont val="Calibri"/>
        <family val="2"/>
        <scheme val="minor"/>
      </rPr>
      <t>0.96</t>
    </r>
    <r>
      <rPr>
        <sz val="14"/>
        <rFont val="Calibri"/>
        <family val="2"/>
        <scheme val="minor"/>
      </rPr>
      <t>Al</t>
    </r>
    <r>
      <rPr>
        <vertAlign val="subscript"/>
        <sz val="14"/>
        <rFont val="Calibri"/>
        <family val="2"/>
        <scheme val="minor"/>
      </rPr>
      <t>0.04</t>
    </r>
    <r>
      <rPr>
        <sz val="14"/>
        <rFont val="Calibri"/>
        <family val="2"/>
        <scheme val="minor"/>
      </rPr>
      <t>)</t>
    </r>
    <r>
      <rPr>
        <vertAlign val="subscript"/>
        <sz val="14"/>
        <rFont val="Calibri"/>
        <family val="2"/>
        <scheme val="minor"/>
      </rPr>
      <t>Σ=1</t>
    </r>
    <r>
      <rPr>
        <sz val="14"/>
        <rFont val="Calibri"/>
        <family val="2"/>
        <scheme val="minor"/>
      </rPr>
      <t>O</t>
    </r>
    <r>
      <rPr>
        <vertAlign val="subscript"/>
        <sz val="14"/>
        <rFont val="Calibri"/>
        <family val="2"/>
        <scheme val="minor"/>
      </rPr>
      <t>4</t>
    </r>
    <r>
      <rPr>
        <sz val="14"/>
        <rFont val="Calibri"/>
        <family val="2"/>
        <scheme val="minor"/>
      </rPr>
      <t>)</t>
    </r>
    <r>
      <rPr>
        <vertAlign val="subscript"/>
        <sz val="14"/>
        <rFont val="Calibri"/>
        <family val="2"/>
        <scheme val="minor"/>
      </rPr>
      <t>3</t>
    </r>
  </si>
  <si>
    <t>R141207</t>
  </si>
  <si>
    <r>
      <t>Ca</t>
    </r>
    <r>
      <rPr>
        <vertAlign val="subscript"/>
        <sz val="14"/>
        <rFont val="Calibri"/>
        <family val="2"/>
        <scheme val="minor"/>
      </rPr>
      <t>3</t>
    </r>
    <r>
      <rPr>
        <sz val="14"/>
        <rFont val="Calibri"/>
        <family val="2"/>
        <scheme val="minor"/>
      </rPr>
      <t>Al</t>
    </r>
    <r>
      <rPr>
        <vertAlign val="sub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(SiO</t>
    </r>
    <r>
      <rPr>
        <vertAlign val="subscript"/>
        <sz val="14"/>
        <rFont val="Calibri"/>
        <family val="2"/>
        <scheme val="minor"/>
      </rPr>
      <t>4</t>
    </r>
    <r>
      <rPr>
        <sz val="14"/>
        <rFont val="Calibri"/>
        <family val="2"/>
        <scheme val="minor"/>
      </rPr>
      <t>)</t>
    </r>
    <r>
      <rPr>
        <vertAlign val="subscript"/>
        <sz val="14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</si>
</sst>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vertAlign val="subscript"/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vertAlign val="subscript"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4"/>
      <name val="Calibri"/>
      <family val="2"/>
      <scheme val="minor"/>
    </font>
    <font>
      <vertAlign val="subscript"/>
      <sz val="14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9"/>
      <color rgb="FF333333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2" fontId="0" fillId="0" borderId="3" xfId="0" applyNumberFormat="1" applyBorder="1"/>
    <xf numFmtId="2" fontId="0" fillId="0" borderId="3" xfId="0" applyNumberFormat="1" applyFill="1" applyBorder="1"/>
    <xf numFmtId="0" fontId="0" fillId="0" borderId="3" xfId="0" applyFill="1" applyBorder="1"/>
    <xf numFmtId="0" fontId="0" fillId="0" borderId="0" xfId="0"/>
    <xf numFmtId="0" fontId="3" fillId="0" borderId="0" xfId="0" applyFont="1"/>
    <xf numFmtId="0" fontId="0" fillId="0" borderId="0" xfId="0" applyFill="1" applyAlignment="1"/>
    <xf numFmtId="0" fontId="0" fillId="0" borderId="0" xfId="0" applyFill="1"/>
    <xf numFmtId="0" fontId="0" fillId="0" borderId="0" xfId="0" applyFill="1" applyAlignment="1">
      <alignment horizontal="right"/>
    </xf>
    <xf numFmtId="0" fontId="4" fillId="0" borderId="0" xfId="0" applyFont="1"/>
    <xf numFmtId="0" fontId="0" fillId="0" borderId="4" xfId="0" applyBorder="1"/>
    <xf numFmtId="0" fontId="4" fillId="0" borderId="4" xfId="0" applyFont="1" applyBorder="1"/>
    <xf numFmtId="2" fontId="2" fillId="0" borderId="3" xfId="0" applyNumberFormat="1" applyFont="1" applyBorder="1"/>
    <xf numFmtId="0" fontId="0" fillId="0" borderId="5" xfId="0" applyFill="1" applyBorder="1"/>
    <xf numFmtId="2" fontId="0" fillId="0" borderId="5" xfId="0" applyNumberFormat="1" applyBorder="1"/>
    <xf numFmtId="0" fontId="5" fillId="0" borderId="0" xfId="0" applyFont="1"/>
    <xf numFmtId="0" fontId="0" fillId="0" borderId="0" xfId="0" applyAlignment="1">
      <alignment horizontal="center"/>
    </xf>
    <xf numFmtId="2" fontId="0" fillId="0" borderId="2" xfId="0" applyNumberFormat="1" applyBorder="1"/>
    <xf numFmtId="0" fontId="7" fillId="0" borderId="0" xfId="0" applyFont="1"/>
    <xf numFmtId="164" fontId="4" fillId="0" borderId="0" xfId="0" applyNumberFormat="1" applyFont="1"/>
    <xf numFmtId="0" fontId="0" fillId="0" borderId="0" xfId="0" applyAlignment="1">
      <alignment horizontal="left"/>
    </xf>
    <xf numFmtId="2" fontId="0" fillId="0" borderId="0" xfId="0" applyNumberFormat="1" applyBorder="1"/>
    <xf numFmtId="2" fontId="4" fillId="0" borderId="3" xfId="0" applyNumberFormat="1" applyFont="1" applyBorder="1"/>
    <xf numFmtId="0" fontId="1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workbookViewId="0">
      <selection activeCell="L43" sqref="L43"/>
    </sheetView>
  </sheetViews>
  <sheetFormatPr defaultColWidth="11.42578125" defaultRowHeight="15" x14ac:dyDescent="0.25"/>
  <cols>
    <col min="1" max="1" width="11.42578125" style="12"/>
    <col min="2" max="2" width="14" style="12" customWidth="1"/>
    <col min="3" max="3" width="13.85546875" style="12" customWidth="1"/>
    <col min="4" max="7" width="11.42578125" style="12"/>
    <col min="8" max="8" width="14" style="12" bestFit="1" customWidth="1"/>
    <col min="9" max="9" width="12" style="12" bestFit="1" customWidth="1"/>
    <col min="10" max="10" width="13.28515625" style="12" customWidth="1"/>
    <col min="11" max="16384" width="11.42578125" style="12"/>
  </cols>
  <sheetData>
    <row r="1" spans="1:11" x14ac:dyDescent="0.25">
      <c r="A1" s="12" t="s">
        <v>53</v>
      </c>
      <c r="D1" s="21"/>
    </row>
    <row r="3" spans="1:11" x14ac:dyDescent="0.25">
      <c r="D3" s="12" t="s">
        <v>0</v>
      </c>
    </row>
    <row r="4" spans="1:11" x14ac:dyDescent="0.25">
      <c r="B4" s="19" t="s">
        <v>2</v>
      </c>
      <c r="C4" s="19" t="s">
        <v>3</v>
      </c>
      <c r="D4" s="7" t="s">
        <v>19</v>
      </c>
      <c r="E4" s="7" t="s">
        <v>34</v>
      </c>
      <c r="F4" s="7" t="s">
        <v>35</v>
      </c>
      <c r="G4" s="7" t="s">
        <v>36</v>
      </c>
      <c r="H4" s="7" t="s">
        <v>37</v>
      </c>
      <c r="I4" s="7" t="s">
        <v>38</v>
      </c>
      <c r="J4" s="7" t="s">
        <v>39</v>
      </c>
      <c r="K4" s="7" t="s">
        <v>1</v>
      </c>
    </row>
    <row r="5" spans="1:11" x14ac:dyDescent="0.25">
      <c r="B5" s="23">
        <v>85</v>
      </c>
      <c r="C5" s="7" t="s">
        <v>33</v>
      </c>
      <c r="D5" s="7">
        <v>37.568570000000001</v>
      </c>
      <c r="E5" s="7">
        <v>0.18624199999999999</v>
      </c>
      <c r="F5" s="7">
        <v>12.597720000000001</v>
      </c>
      <c r="G5" s="7">
        <v>34.433579999999999</v>
      </c>
      <c r="H5" s="7">
        <v>0.48702600000000001</v>
      </c>
      <c r="I5" s="7">
        <v>0.391212</v>
      </c>
      <c r="J5" s="7">
        <v>15.041040000000001</v>
      </c>
      <c r="K5" s="7">
        <v>100.7054</v>
      </c>
    </row>
    <row r="6" spans="1:11" x14ac:dyDescent="0.25">
      <c r="B6" s="23">
        <v>86</v>
      </c>
      <c r="C6" s="7" t="s">
        <v>33</v>
      </c>
      <c r="D6" s="7">
        <v>37.528930000000003</v>
      </c>
      <c r="E6" s="7">
        <v>0.14630699999999999</v>
      </c>
      <c r="F6" s="7">
        <v>12.306940000000001</v>
      </c>
      <c r="G6" s="7">
        <v>34.575000000000003</v>
      </c>
      <c r="H6" s="7">
        <v>0.44982299999999997</v>
      </c>
      <c r="I6" s="7">
        <v>0.407555</v>
      </c>
      <c r="J6" s="7">
        <v>15.22526</v>
      </c>
      <c r="K6" s="7">
        <v>100.63979999999999</v>
      </c>
    </row>
    <row r="7" spans="1:11" x14ac:dyDescent="0.25">
      <c r="B7" s="23">
        <v>87</v>
      </c>
      <c r="C7" s="7" t="s">
        <v>33</v>
      </c>
      <c r="D7" s="7">
        <v>37.435830000000003</v>
      </c>
      <c r="E7" s="7">
        <v>0.12087299999999999</v>
      </c>
      <c r="F7" s="7">
        <v>11.449400000000001</v>
      </c>
      <c r="G7" s="7">
        <v>34.161250000000003</v>
      </c>
      <c r="H7" s="7">
        <v>0.46385500000000002</v>
      </c>
      <c r="I7" s="7">
        <v>0.39451700000000001</v>
      </c>
      <c r="J7" s="7">
        <v>16.749890000000001</v>
      </c>
      <c r="K7" s="7">
        <v>100.7756</v>
      </c>
    </row>
    <row r="8" spans="1:11" x14ac:dyDescent="0.25">
      <c r="B8" s="23">
        <v>88</v>
      </c>
      <c r="C8" s="7" t="s">
        <v>33</v>
      </c>
      <c r="D8" s="7">
        <v>37.508769999999998</v>
      </c>
      <c r="E8" s="7">
        <v>0.13774800000000001</v>
      </c>
      <c r="F8" s="7">
        <v>12.800280000000001</v>
      </c>
      <c r="G8" s="7">
        <v>34.19</v>
      </c>
      <c r="H8" s="7">
        <v>0.46772999999999998</v>
      </c>
      <c r="I8" s="7">
        <v>0.43327900000000003</v>
      </c>
      <c r="J8" s="7">
        <v>14.836729999999999</v>
      </c>
      <c r="K8" s="7">
        <v>100.3745</v>
      </c>
    </row>
    <row r="9" spans="1:11" x14ac:dyDescent="0.25">
      <c r="B9" s="23">
        <v>89</v>
      </c>
      <c r="C9" s="7" t="s">
        <v>33</v>
      </c>
      <c r="D9" s="7">
        <v>37.535299999999999</v>
      </c>
      <c r="E9" s="7">
        <v>0.14750099999999999</v>
      </c>
      <c r="F9" s="7">
        <v>11.764379999999999</v>
      </c>
      <c r="G9" s="7">
        <v>34.373260000000002</v>
      </c>
      <c r="H9" s="7">
        <v>0.52225200000000005</v>
      </c>
      <c r="I9" s="7">
        <v>0.408412</v>
      </c>
      <c r="J9" s="7">
        <v>15.829079999999999</v>
      </c>
      <c r="K9" s="7">
        <v>100.5802</v>
      </c>
    </row>
    <row r="10" spans="1:11" x14ac:dyDescent="0.25">
      <c r="B10" s="23">
        <v>90</v>
      </c>
      <c r="C10" s="7" t="s">
        <v>33</v>
      </c>
      <c r="D10" s="7">
        <v>37.368639999999999</v>
      </c>
      <c r="E10" s="7">
        <v>0.12987000000000001</v>
      </c>
      <c r="F10" s="7">
        <v>11.15889</v>
      </c>
      <c r="G10" s="7">
        <v>34.184840000000001</v>
      </c>
      <c r="H10" s="7">
        <v>0.43859300000000001</v>
      </c>
      <c r="I10" s="7">
        <v>0.50345200000000001</v>
      </c>
      <c r="J10" s="7">
        <v>16.885400000000001</v>
      </c>
      <c r="K10" s="7">
        <v>100.66970000000001</v>
      </c>
    </row>
    <row r="11" spans="1:11" x14ac:dyDescent="0.25">
      <c r="B11" s="23">
        <v>91</v>
      </c>
      <c r="C11" s="7" t="s">
        <v>33</v>
      </c>
      <c r="D11" s="7">
        <v>37.753709999999998</v>
      </c>
      <c r="E11" s="7">
        <v>0.14385800000000001</v>
      </c>
      <c r="F11" s="7">
        <v>12.31636</v>
      </c>
      <c r="G11" s="7">
        <v>34.672960000000003</v>
      </c>
      <c r="H11" s="7">
        <v>0.46329599999999999</v>
      </c>
      <c r="I11" s="7">
        <v>0.38419199999999998</v>
      </c>
      <c r="J11" s="7">
        <v>15.352460000000001</v>
      </c>
      <c r="K11" s="7">
        <v>101.0868</v>
      </c>
    </row>
    <row r="12" spans="1:11" x14ac:dyDescent="0.25">
      <c r="B12" s="23">
        <v>92</v>
      </c>
      <c r="C12" s="7" t="s">
        <v>33</v>
      </c>
      <c r="D12" s="7">
        <v>37.508690000000001</v>
      </c>
      <c r="E12" s="7">
        <v>0.150204</v>
      </c>
      <c r="F12" s="7">
        <v>12.062989999999999</v>
      </c>
      <c r="G12" s="7">
        <v>34.481520000000003</v>
      </c>
      <c r="H12" s="7">
        <v>0.50018399999999996</v>
      </c>
      <c r="I12" s="7">
        <v>0.404362</v>
      </c>
      <c r="J12" s="7">
        <v>15.61003</v>
      </c>
      <c r="K12" s="7">
        <v>100.718</v>
      </c>
    </row>
    <row r="13" spans="1:11" x14ac:dyDescent="0.25">
      <c r="B13" s="23">
        <v>93</v>
      </c>
      <c r="C13" s="7" t="s">
        <v>33</v>
      </c>
      <c r="D13" s="7">
        <v>37.729590000000002</v>
      </c>
      <c r="E13" s="7">
        <v>0.146256</v>
      </c>
      <c r="F13" s="7">
        <v>12.17944</v>
      </c>
      <c r="G13" s="7">
        <v>34.465449999999997</v>
      </c>
      <c r="H13" s="7">
        <v>0.49672699999999997</v>
      </c>
      <c r="I13" s="7">
        <v>0.37340800000000002</v>
      </c>
      <c r="J13" s="7">
        <v>15.450749999999999</v>
      </c>
      <c r="K13" s="7">
        <v>100.8416</v>
      </c>
    </row>
    <row r="14" spans="1:11" x14ac:dyDescent="0.25">
      <c r="B14" s="23">
        <v>94</v>
      </c>
      <c r="C14" s="7" t="s">
        <v>33</v>
      </c>
      <c r="D14" s="7">
        <v>37.537439999999997</v>
      </c>
      <c r="E14" s="7">
        <v>0.176368</v>
      </c>
      <c r="F14" s="7">
        <v>12.053380000000001</v>
      </c>
      <c r="G14" s="7">
        <v>34.489069999999998</v>
      </c>
      <c r="H14" s="7">
        <v>0.45432</v>
      </c>
      <c r="I14" s="7">
        <v>0.41482799999999997</v>
      </c>
      <c r="J14" s="7">
        <v>15.676259999999999</v>
      </c>
      <c r="K14" s="7">
        <v>100.8017</v>
      </c>
    </row>
    <row r="15" spans="1:11" x14ac:dyDescent="0.25">
      <c r="B15" s="23">
        <v>95</v>
      </c>
      <c r="C15" s="7" t="s">
        <v>33</v>
      </c>
      <c r="D15" s="7">
        <v>37.547510000000003</v>
      </c>
      <c r="E15" s="7">
        <v>0.14844599999999999</v>
      </c>
      <c r="F15" s="7">
        <v>12.46341</v>
      </c>
      <c r="G15" s="7">
        <v>34.51925</v>
      </c>
      <c r="H15" s="7">
        <v>0.56092900000000001</v>
      </c>
      <c r="I15" s="7">
        <v>0.400065</v>
      </c>
      <c r="J15" s="7">
        <v>15.4328</v>
      </c>
      <c r="K15" s="7">
        <v>101.0724</v>
      </c>
    </row>
    <row r="16" spans="1:11" x14ac:dyDescent="0.25">
      <c r="B16" s="23">
        <v>96</v>
      </c>
      <c r="C16" s="7" t="s">
        <v>33</v>
      </c>
      <c r="D16" s="7">
        <v>37.73095</v>
      </c>
      <c r="E16" s="7">
        <v>0.15915000000000001</v>
      </c>
      <c r="F16" s="7">
        <v>11.92254</v>
      </c>
      <c r="G16" s="7">
        <v>34.574080000000002</v>
      </c>
      <c r="H16" s="7">
        <v>0.51788000000000001</v>
      </c>
      <c r="I16" s="7">
        <v>0.387436</v>
      </c>
      <c r="J16" s="7">
        <v>15.709530000000001</v>
      </c>
      <c r="K16" s="7">
        <v>101.0016</v>
      </c>
    </row>
    <row r="17" spans="2:11" x14ac:dyDescent="0.25">
      <c r="B17" s="23">
        <v>97</v>
      </c>
      <c r="C17" s="7" t="s">
        <v>33</v>
      </c>
      <c r="D17" s="7">
        <v>37.700710000000001</v>
      </c>
      <c r="E17" s="7">
        <v>0.178009</v>
      </c>
      <c r="F17" s="7">
        <v>12.58262</v>
      </c>
      <c r="G17" s="7">
        <v>34.281230000000001</v>
      </c>
      <c r="H17" s="7">
        <v>0.69710300000000003</v>
      </c>
      <c r="I17" s="7">
        <v>0.40872799999999998</v>
      </c>
      <c r="J17" s="7">
        <v>14.789239999999999</v>
      </c>
      <c r="K17" s="7">
        <v>100.63760000000001</v>
      </c>
    </row>
    <row r="18" spans="2:11" x14ac:dyDescent="0.25">
      <c r="B18" s="23">
        <v>98</v>
      </c>
      <c r="C18" s="7" t="s">
        <v>33</v>
      </c>
      <c r="D18" s="7">
        <v>37.397190000000002</v>
      </c>
      <c r="E18" s="7">
        <v>0.187358</v>
      </c>
      <c r="F18" s="7">
        <v>11.851190000000001</v>
      </c>
      <c r="G18" s="7">
        <v>34.33099</v>
      </c>
      <c r="H18" s="7">
        <v>0.46391500000000002</v>
      </c>
      <c r="I18" s="7">
        <v>0.39237300000000003</v>
      </c>
      <c r="J18" s="7">
        <v>16.09478</v>
      </c>
      <c r="K18" s="7">
        <v>100.7178</v>
      </c>
    </row>
    <row r="19" spans="2:11" x14ac:dyDescent="0.25">
      <c r="B19" s="23">
        <v>99</v>
      </c>
      <c r="C19" s="7" t="s">
        <v>33</v>
      </c>
      <c r="D19" s="7">
        <v>37.690350000000002</v>
      </c>
      <c r="E19" s="7">
        <v>0.17607</v>
      </c>
      <c r="F19" s="7">
        <v>12.568</v>
      </c>
      <c r="G19" s="7">
        <v>34.56418</v>
      </c>
      <c r="H19" s="7">
        <v>0.460426</v>
      </c>
      <c r="I19" s="7">
        <v>0.419931</v>
      </c>
      <c r="J19" s="7">
        <v>15.0473</v>
      </c>
      <c r="K19" s="7">
        <v>100.9263</v>
      </c>
    </row>
    <row r="20" spans="2:11" x14ac:dyDescent="0.25">
      <c r="B20" s="23">
        <v>100</v>
      </c>
      <c r="C20" s="7" t="s">
        <v>33</v>
      </c>
      <c r="D20" s="7">
        <v>37.818049999999999</v>
      </c>
      <c r="E20" s="7">
        <v>0.174461</v>
      </c>
      <c r="F20" s="7">
        <v>12.323880000000001</v>
      </c>
      <c r="G20" s="7">
        <v>34.385599999999997</v>
      </c>
      <c r="H20" s="7">
        <v>0.49768400000000002</v>
      </c>
      <c r="I20" s="7">
        <v>0.39069799999999999</v>
      </c>
      <c r="J20" s="7">
        <v>15.091139999999999</v>
      </c>
      <c r="K20" s="7">
        <v>100.6815</v>
      </c>
    </row>
    <row r="21" spans="2:11" ht="15.75" thickBot="1" x14ac:dyDescent="0.3">
      <c r="B21" s="23">
        <v>101</v>
      </c>
      <c r="C21" s="7" t="s">
        <v>33</v>
      </c>
      <c r="D21" s="7">
        <v>37.613979999999998</v>
      </c>
      <c r="E21" s="7">
        <v>0.14229600000000001</v>
      </c>
      <c r="F21" s="7">
        <v>11.618869999999999</v>
      </c>
      <c r="G21" s="7">
        <v>34.462200000000003</v>
      </c>
      <c r="H21" s="7">
        <v>0.51177799999999996</v>
      </c>
      <c r="I21" s="7">
        <v>0.36029600000000001</v>
      </c>
      <c r="J21" s="7">
        <v>16.266470000000002</v>
      </c>
      <c r="K21" s="7">
        <v>100.9759</v>
      </c>
    </row>
    <row r="22" spans="2:11" x14ac:dyDescent="0.25">
      <c r="B22" s="13" t="s">
        <v>4</v>
      </c>
      <c r="C22" s="14"/>
      <c r="D22" s="14">
        <f>AVERAGE(D5:D21)</f>
        <v>37.586718235294114</v>
      </c>
      <c r="E22" s="14">
        <f t="shared" ref="E22:K22" si="0">AVERAGE(E5:E21)</f>
        <v>0.15594217647058825</v>
      </c>
      <c r="F22" s="14">
        <f t="shared" si="0"/>
        <v>12.118840588235296</v>
      </c>
      <c r="G22" s="14">
        <f t="shared" si="0"/>
        <v>34.420262352941172</v>
      </c>
      <c r="H22" s="14">
        <f t="shared" si="0"/>
        <v>0.49726594117647061</v>
      </c>
      <c r="I22" s="14">
        <f t="shared" si="0"/>
        <v>0.40439670588235294</v>
      </c>
      <c r="J22" s="14">
        <f t="shared" si="0"/>
        <v>15.593421176470589</v>
      </c>
      <c r="K22" s="14">
        <f t="shared" si="0"/>
        <v>100.77684705882352</v>
      </c>
    </row>
    <row r="23" spans="2:11" x14ac:dyDescent="0.25">
      <c r="B23" s="7" t="s">
        <v>5</v>
      </c>
      <c r="D23" s="12">
        <f>STDEV(D5:D21)</f>
        <v>0.13128728319201791</v>
      </c>
      <c r="E23" s="12">
        <f t="shared" ref="E23:K23" si="1">STDEV(E5:E21)</f>
        <v>2.0136206421007063E-2</v>
      </c>
      <c r="F23" s="12">
        <f t="shared" si="1"/>
        <v>0.44806538195433321</v>
      </c>
      <c r="G23" s="12">
        <f t="shared" si="1"/>
        <v>0.15014111605958505</v>
      </c>
      <c r="H23" s="12">
        <f t="shared" si="1"/>
        <v>6.0472773344157314E-2</v>
      </c>
      <c r="I23" s="12">
        <f t="shared" si="1"/>
        <v>3.0887521482721603E-2</v>
      </c>
      <c r="J23" s="12">
        <f t="shared" si="1"/>
        <v>0.61754792450548313</v>
      </c>
      <c r="K23" s="12">
        <f t="shared" si="1"/>
        <v>0.18908617452647997</v>
      </c>
    </row>
    <row r="25" spans="2:11" x14ac:dyDescent="0.25">
      <c r="J25" s="21"/>
    </row>
    <row r="26" spans="2:11" ht="15.75" thickBot="1" x14ac:dyDescent="0.3">
      <c r="B26" s="1" t="s">
        <v>0</v>
      </c>
      <c r="C26" s="1" t="s">
        <v>6</v>
      </c>
      <c r="D26" s="1" t="s">
        <v>7</v>
      </c>
      <c r="E26" s="1" t="s">
        <v>8</v>
      </c>
      <c r="F26" s="1" t="s">
        <v>9</v>
      </c>
      <c r="G26" s="1" t="s">
        <v>10</v>
      </c>
      <c r="H26" s="1" t="s">
        <v>11</v>
      </c>
      <c r="I26" s="16"/>
    </row>
    <row r="27" spans="2:11" ht="15.75" x14ac:dyDescent="0.3">
      <c r="B27" s="2" t="s">
        <v>29</v>
      </c>
      <c r="C27" s="20">
        <v>37.590000000000003</v>
      </c>
      <c r="D27" s="20">
        <v>60.08</v>
      </c>
      <c r="E27" s="2">
        <f t="shared" ref="E27:E33" si="2">C27/D27</f>
        <v>0.62566577896138487</v>
      </c>
      <c r="F27" s="2">
        <f t="shared" ref="F27:F28" si="3">2*E27</f>
        <v>1.2513315579227697</v>
      </c>
      <c r="G27" s="2">
        <f>F27*$D$39</f>
        <v>5.9193032262735175</v>
      </c>
      <c r="H27" s="20">
        <f t="shared" ref="H27:H28" si="4">G27/2</f>
        <v>2.9596516131367587</v>
      </c>
      <c r="I27" s="16"/>
    </row>
    <row r="28" spans="2:11" ht="15.75" x14ac:dyDescent="0.3">
      <c r="B28" s="3" t="s">
        <v>40</v>
      </c>
      <c r="C28" s="4">
        <v>0.5</v>
      </c>
      <c r="D28" s="4">
        <v>79.898799999999994</v>
      </c>
      <c r="E28" s="3">
        <f t="shared" si="2"/>
        <v>6.2579162640740539E-3</v>
      </c>
      <c r="F28" s="3">
        <f t="shared" si="3"/>
        <v>1.2515832528148108E-2</v>
      </c>
      <c r="G28" s="2">
        <f t="shared" ref="G28:G33" si="5">F28*$D$39</f>
        <v>5.9204938446808152E-2</v>
      </c>
      <c r="H28" s="4">
        <f t="shared" si="4"/>
        <v>2.9602469223404076E-2</v>
      </c>
      <c r="I28" s="17"/>
      <c r="J28" s="3" t="s">
        <v>50</v>
      </c>
      <c r="K28" s="25">
        <f>H29-K29</f>
        <v>1.0844797641275941</v>
      </c>
    </row>
    <row r="29" spans="2:11" ht="18" x14ac:dyDescent="0.3">
      <c r="B29" s="3" t="s">
        <v>49</v>
      </c>
      <c r="C29" s="4">
        <v>12.12</v>
      </c>
      <c r="D29" s="4">
        <v>101.94</v>
      </c>
      <c r="E29" s="3">
        <f t="shared" si="2"/>
        <v>0.1188934667451442</v>
      </c>
      <c r="F29" s="3">
        <f t="shared" ref="F29:F30" si="6">3*E29</f>
        <v>0.35668040023543257</v>
      </c>
      <c r="G29" s="2">
        <f t="shared" si="5"/>
        <v>1.687242226486253</v>
      </c>
      <c r="H29" s="4">
        <f t="shared" ref="H29:H30" si="7">G29*2/3</f>
        <v>1.1248281509908353</v>
      </c>
      <c r="J29" s="4" t="s">
        <v>51</v>
      </c>
      <c r="K29" s="25">
        <f>3-H27</f>
        <v>4.034838686324127E-2</v>
      </c>
    </row>
    <row r="30" spans="2:11" ht="15.75" x14ac:dyDescent="0.3">
      <c r="B30" s="3" t="s">
        <v>41</v>
      </c>
      <c r="C30" s="4">
        <v>15.59</v>
      </c>
      <c r="D30" s="4">
        <v>159.69</v>
      </c>
      <c r="E30" s="3">
        <f t="shared" si="2"/>
        <v>9.7626651637547746E-2</v>
      </c>
      <c r="F30" s="3">
        <f t="shared" si="6"/>
        <v>0.29287995491264324</v>
      </c>
      <c r="G30" s="2">
        <f t="shared" si="5"/>
        <v>1.3854403743346249</v>
      </c>
      <c r="H30" s="4">
        <f t="shared" si="7"/>
        <v>0.92362691622308324</v>
      </c>
      <c r="I30" s="17"/>
    </row>
    <row r="31" spans="2:11" x14ac:dyDescent="0.25">
      <c r="B31" s="3" t="s">
        <v>38</v>
      </c>
      <c r="C31" s="4">
        <v>0.4</v>
      </c>
      <c r="D31" s="4">
        <v>70.94</v>
      </c>
      <c r="E31" s="3">
        <f t="shared" si="2"/>
        <v>5.6385678037778409E-3</v>
      </c>
      <c r="F31" s="3">
        <f t="shared" ref="F31:F33" si="8">E31*1</f>
        <v>5.6385678037778409E-3</v>
      </c>
      <c r="G31" s="2">
        <f t="shared" si="5"/>
        <v>2.6672701076818919E-2</v>
      </c>
      <c r="H31" s="4">
        <f t="shared" ref="H31:H33" si="9">G31</f>
        <v>2.6672701076818919E-2</v>
      </c>
      <c r="I31" s="17"/>
    </row>
    <row r="32" spans="2:11" x14ac:dyDescent="0.25">
      <c r="B32" s="3" t="s">
        <v>34</v>
      </c>
      <c r="C32" s="4">
        <v>0.16</v>
      </c>
      <c r="D32" s="5">
        <v>40.311399999999999</v>
      </c>
      <c r="E32" s="3">
        <f t="shared" si="2"/>
        <v>3.9691005522011144E-3</v>
      </c>
      <c r="F32" s="3">
        <f t="shared" si="8"/>
        <v>3.9691005522011144E-3</v>
      </c>
      <c r="G32" s="2">
        <f t="shared" si="5"/>
        <v>1.8775447286767853E-2</v>
      </c>
      <c r="H32" s="4">
        <f t="shared" si="9"/>
        <v>1.8775447286767853E-2</v>
      </c>
      <c r="I32" s="24"/>
    </row>
    <row r="33" spans="2:9" x14ac:dyDescent="0.25">
      <c r="B33" s="3" t="s">
        <v>36</v>
      </c>
      <c r="C33" s="4">
        <v>34.42</v>
      </c>
      <c r="D33" s="5">
        <v>56.08</v>
      </c>
      <c r="E33" s="3">
        <f t="shared" si="2"/>
        <v>0.61376604850213989</v>
      </c>
      <c r="F33" s="3">
        <f t="shared" si="8"/>
        <v>0.61376604850213989</v>
      </c>
      <c r="G33" s="2">
        <f t="shared" si="5"/>
        <v>2.9033610860952108</v>
      </c>
      <c r="H33" s="4">
        <f t="shared" si="9"/>
        <v>2.9033610860952108</v>
      </c>
      <c r="I33" s="24"/>
    </row>
    <row r="34" spans="2:9" x14ac:dyDescent="0.25">
      <c r="B34" s="6" t="s">
        <v>12</v>
      </c>
      <c r="C34" s="15">
        <f>SUM(C27:C33)</f>
        <v>100.78</v>
      </c>
      <c r="D34" s="7"/>
      <c r="E34" s="7"/>
      <c r="F34" s="3">
        <f>SUM(F27:F33)</f>
        <v>2.5367814624571121</v>
      </c>
      <c r="G34" s="7"/>
      <c r="H34" s="7"/>
      <c r="I34" s="7"/>
    </row>
    <row r="37" spans="2:9" x14ac:dyDescent="0.25">
      <c r="B37" s="9" t="s">
        <v>13</v>
      </c>
      <c r="C37" s="10"/>
      <c r="D37" s="11">
        <v>12</v>
      </c>
    </row>
    <row r="38" spans="2:9" x14ac:dyDescent="0.25">
      <c r="B38" s="10"/>
      <c r="C38" s="10"/>
      <c r="D38" s="10"/>
    </row>
    <row r="39" spans="2:9" x14ac:dyDescent="0.25">
      <c r="B39" s="10" t="s">
        <v>14</v>
      </c>
      <c r="C39" s="10"/>
      <c r="D39" s="10">
        <f>D37/F34</f>
        <v>4.730403535973835</v>
      </c>
    </row>
    <row r="41" spans="2:9" x14ac:dyDescent="0.25">
      <c r="H41" s="26"/>
    </row>
    <row r="43" spans="2:9" ht="20.25" x14ac:dyDescent="0.35">
      <c r="B43" s="8" t="s">
        <v>15</v>
      </c>
      <c r="C43" s="7"/>
      <c r="D43" s="18" t="s">
        <v>54</v>
      </c>
      <c r="I43" s="21"/>
    </row>
    <row r="44" spans="2:9" ht="21.75" x14ac:dyDescent="0.35">
      <c r="B44" s="8" t="s">
        <v>16</v>
      </c>
      <c r="C44" s="7"/>
      <c r="D44" s="18" t="s">
        <v>52</v>
      </c>
    </row>
    <row r="48" spans="2:9" x14ac:dyDescent="0.25">
      <c r="F48" s="12" t="s">
        <v>31</v>
      </c>
    </row>
    <row r="49" spans="1:14" x14ac:dyDescent="0.25">
      <c r="F49" s="12" t="s">
        <v>42</v>
      </c>
      <c r="G49" s="12" t="s">
        <v>43</v>
      </c>
      <c r="H49" s="12" t="s">
        <v>44</v>
      </c>
      <c r="I49" s="12" t="s">
        <v>45</v>
      </c>
      <c r="J49" s="12" t="s">
        <v>46</v>
      </c>
      <c r="K49" s="12" t="s">
        <v>47</v>
      </c>
      <c r="L49" s="12" t="s">
        <v>30</v>
      </c>
      <c r="M49" s="12" t="s">
        <v>28</v>
      </c>
    </row>
    <row r="50" spans="1:14" x14ac:dyDescent="0.25">
      <c r="F50" s="12">
        <v>2</v>
      </c>
      <c r="G50" s="12">
        <v>2</v>
      </c>
      <c r="H50" s="12">
        <v>2</v>
      </c>
      <c r="I50" s="12">
        <v>3</v>
      </c>
      <c r="J50" s="12">
        <v>3</v>
      </c>
      <c r="K50" s="12">
        <v>3</v>
      </c>
      <c r="L50" s="12">
        <v>4</v>
      </c>
      <c r="M50" s="12">
        <v>-2</v>
      </c>
    </row>
    <row r="51" spans="1:14" x14ac:dyDescent="0.25">
      <c r="F51" s="12">
        <v>3</v>
      </c>
      <c r="J51" s="12">
        <v>2</v>
      </c>
      <c r="L51" s="12">
        <v>3</v>
      </c>
      <c r="M51" s="12">
        <v>12</v>
      </c>
    </row>
    <row r="52" spans="1:14" x14ac:dyDescent="0.25">
      <c r="A52" s="7" t="s">
        <v>20</v>
      </c>
      <c r="B52" s="7"/>
      <c r="C52" s="7"/>
      <c r="D52" s="7"/>
      <c r="F52" s="12">
        <f>F50*F51</f>
        <v>6</v>
      </c>
      <c r="G52" s="12">
        <f t="shared" ref="G52:K52" si="10">G50*G51</f>
        <v>0</v>
      </c>
      <c r="H52" s="12">
        <f t="shared" si="10"/>
        <v>0</v>
      </c>
      <c r="I52" s="12">
        <f t="shared" si="10"/>
        <v>0</v>
      </c>
      <c r="J52" s="12">
        <f t="shared" si="10"/>
        <v>6</v>
      </c>
      <c r="K52" s="12">
        <f t="shared" si="10"/>
        <v>0</v>
      </c>
      <c r="L52" s="12">
        <f>L50*L51</f>
        <v>12</v>
      </c>
      <c r="M52" s="12">
        <f t="shared" ref="M52" si="11">M50*M51</f>
        <v>-24</v>
      </c>
    </row>
    <row r="53" spans="1:14" x14ac:dyDescent="0.25">
      <c r="A53" s="7" t="s">
        <v>17</v>
      </c>
      <c r="L53" s="12">
        <f>F52+J52+L52</f>
        <v>24</v>
      </c>
    </row>
    <row r="55" spans="1:14" x14ac:dyDescent="0.25">
      <c r="A55" s="7" t="s">
        <v>18</v>
      </c>
      <c r="F55" s="12" t="s">
        <v>32</v>
      </c>
    </row>
    <row r="56" spans="1:14" x14ac:dyDescent="0.25">
      <c r="A56" s="7" t="s">
        <v>21</v>
      </c>
      <c r="F56" s="12" t="s">
        <v>42</v>
      </c>
      <c r="G56" s="12" t="s">
        <v>43</v>
      </c>
      <c r="H56" s="12" t="s">
        <v>44</v>
      </c>
      <c r="I56" s="12" t="s">
        <v>45</v>
      </c>
      <c r="J56" s="12" t="s">
        <v>46</v>
      </c>
      <c r="K56" s="12" t="s">
        <v>47</v>
      </c>
      <c r="L56" s="12" t="s">
        <v>48</v>
      </c>
      <c r="M56" s="12" t="s">
        <v>30</v>
      </c>
      <c r="N56" s="12" t="s">
        <v>28</v>
      </c>
    </row>
    <row r="57" spans="1:14" x14ac:dyDescent="0.25">
      <c r="A57" s="7" t="s">
        <v>22</v>
      </c>
      <c r="F57" s="12">
        <v>2</v>
      </c>
      <c r="G57" s="12">
        <v>2</v>
      </c>
      <c r="H57" s="12">
        <v>2</v>
      </c>
      <c r="I57" s="12">
        <v>3</v>
      </c>
      <c r="J57" s="12">
        <v>3</v>
      </c>
      <c r="K57" s="12">
        <v>3</v>
      </c>
      <c r="L57" s="12">
        <v>4</v>
      </c>
      <c r="M57" s="12">
        <v>4</v>
      </c>
      <c r="N57" s="12">
        <v>-2</v>
      </c>
    </row>
    <row r="58" spans="1:14" x14ac:dyDescent="0.25">
      <c r="A58" s="7" t="s">
        <v>23</v>
      </c>
      <c r="F58" s="12">
        <v>3</v>
      </c>
      <c r="G58" s="12">
        <v>0.02</v>
      </c>
      <c r="H58" s="12">
        <v>0.03</v>
      </c>
      <c r="I58" s="12">
        <v>1.08</v>
      </c>
      <c r="J58" s="12">
        <v>0.92</v>
      </c>
      <c r="K58" s="12">
        <v>0.03</v>
      </c>
      <c r="L58" s="12">
        <f>0.04*3</f>
        <v>0.12</v>
      </c>
      <c r="M58" s="12">
        <f>0.96*3</f>
        <v>2.88</v>
      </c>
      <c r="N58" s="12">
        <v>12</v>
      </c>
    </row>
    <row r="59" spans="1:14" x14ac:dyDescent="0.25">
      <c r="A59" s="7" t="s">
        <v>24</v>
      </c>
      <c r="F59" s="12">
        <f>F57*F58</f>
        <v>6</v>
      </c>
      <c r="G59" s="12">
        <f t="shared" ref="G59" si="12">G57*G58</f>
        <v>0.04</v>
      </c>
      <c r="H59" s="12">
        <f t="shared" ref="H59" si="13">H57*H58</f>
        <v>0.06</v>
      </c>
      <c r="I59" s="12">
        <f t="shared" ref="I59" si="14">I57*I58</f>
        <v>3.24</v>
      </c>
      <c r="J59" s="12">
        <f t="shared" ref="J59" si="15">J57*J58</f>
        <v>2.7600000000000002</v>
      </c>
      <c r="K59" s="12">
        <f t="shared" ref="K59:L59" si="16">K57*K58</f>
        <v>0.09</v>
      </c>
      <c r="L59" s="12">
        <f t="shared" si="16"/>
        <v>0.48</v>
      </c>
      <c r="M59" s="12">
        <f>M57*M58</f>
        <v>11.52</v>
      </c>
      <c r="N59" s="12">
        <f t="shared" ref="N59" si="17">N57*N58</f>
        <v>-24</v>
      </c>
    </row>
    <row r="60" spans="1:14" x14ac:dyDescent="0.25">
      <c r="A60" s="7" t="s">
        <v>25</v>
      </c>
      <c r="M60" s="22">
        <f>SUM(F59:M59)</f>
        <v>24.189999999999998</v>
      </c>
    </row>
    <row r="61" spans="1:14" x14ac:dyDescent="0.25">
      <c r="A61" s="7" t="s">
        <v>26</v>
      </c>
    </row>
    <row r="62" spans="1:14" x14ac:dyDescent="0.25">
      <c r="A62" s="7" t="s">
        <v>27</v>
      </c>
    </row>
    <row r="67" spans="9:11" x14ac:dyDescent="0.25">
      <c r="I67" s="22"/>
      <c r="K67" s="22"/>
    </row>
  </sheetData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R141207</vt:lpstr>
      <vt:lpstr>'R141207'!Print_Area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rruff</dc:creator>
  <cp:lastModifiedBy>barbara</cp:lastModifiedBy>
  <cp:lastPrinted>2014-10-02T23:35:20Z</cp:lastPrinted>
  <dcterms:created xsi:type="dcterms:W3CDTF">2013-02-13T18:48:10Z</dcterms:created>
  <dcterms:modified xsi:type="dcterms:W3CDTF">2014-11-29T01:30:36Z</dcterms:modified>
</cp:coreProperties>
</file>