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 Lafuente\Documents\University_of_Arizona\Lab\Hemihedrite\Redefinition\MicroprobeRRUFF\"/>
    </mc:Choice>
  </mc:AlternateContent>
  <bookViews>
    <workbookView xWindow="11595" yWindow="600" windowWidth="15210" windowHeight="9825"/>
  </bookViews>
  <sheets>
    <sheet name="R140134" sheetId="3" r:id="rId1"/>
  </sheets>
  <definedNames>
    <definedName name="_xlnm.Print_Area" localSheetId="0">'R140134'!$A$1:$K$56</definedName>
  </definedNames>
  <calcPr calcId="152511"/>
</workbook>
</file>

<file path=xl/calcChain.xml><?xml version="1.0" encoding="utf-8"?>
<calcChain xmlns="http://schemas.openxmlformats.org/spreadsheetml/2006/main">
  <c r="D18" i="3" l="1"/>
  <c r="E18" i="3" l="1"/>
  <c r="F18" i="3"/>
  <c r="G18" i="3"/>
  <c r="C28" i="3" s="1"/>
  <c r="E28" i="3" s="1"/>
  <c r="F28" i="3" s="1"/>
  <c r="H18" i="3"/>
  <c r="I18" i="3"/>
  <c r="J18" i="3"/>
  <c r="E19" i="3"/>
  <c r="F19" i="3"/>
  <c r="G19" i="3"/>
  <c r="H19" i="3"/>
  <c r="I19" i="3"/>
  <c r="J19" i="3"/>
  <c r="D19" i="3"/>
  <c r="K15" i="3"/>
  <c r="K16" i="3"/>
  <c r="K5" i="3"/>
  <c r="K10" i="3" l="1"/>
  <c r="C27" i="3" l="1"/>
  <c r="E27" i="3" s="1"/>
  <c r="F27" i="3" s="1"/>
  <c r="C29" i="3"/>
  <c r="E29" i="3" s="1"/>
  <c r="F29" i="3" s="1"/>
  <c r="C23" i="3"/>
  <c r="C24" i="3"/>
  <c r="C25" i="3"/>
  <c r="C26" i="3"/>
  <c r="K17" i="3" l="1"/>
  <c r="K14" i="3"/>
  <c r="K13" i="3"/>
  <c r="K12" i="3"/>
  <c r="K11" i="3"/>
  <c r="K9" i="3"/>
  <c r="K8" i="3"/>
  <c r="K7" i="3"/>
  <c r="K6" i="3"/>
  <c r="K19" i="3" l="1"/>
  <c r="K18" i="3"/>
  <c r="C30" i="3" l="1"/>
  <c r="E24" i="3"/>
  <c r="F24" i="3" s="1"/>
  <c r="E25" i="3"/>
  <c r="F25" i="3" s="1"/>
  <c r="E26" i="3"/>
  <c r="F26" i="3" s="1"/>
  <c r="E23" i="3"/>
  <c r="F23" i="3" s="1"/>
  <c r="D33" i="3" l="1"/>
  <c r="D35" i="3" s="1"/>
  <c r="F30" i="3"/>
  <c r="G29" i="3" l="1"/>
  <c r="H29" i="3" s="1"/>
  <c r="G28" i="3"/>
  <c r="H28" i="3" s="1"/>
  <c r="G27" i="3"/>
  <c r="H27" i="3" s="1"/>
  <c r="G24" i="3"/>
  <c r="H24" i="3" s="1"/>
  <c r="G25" i="3"/>
  <c r="H25" i="3" s="1"/>
  <c r="G23" i="3"/>
  <c r="G26" i="3"/>
  <c r="H26" i="3" s="1"/>
  <c r="H23" i="3" l="1"/>
  <c r="H30" i="3" s="1"/>
  <c r="K23" i="3" s="1"/>
  <c r="G30" i="3"/>
  <c r="C31" i="3" l="1"/>
  <c r="K24" i="3"/>
</calcChain>
</file>

<file path=xl/sharedStrings.xml><?xml version="1.0" encoding="utf-8"?>
<sst xmlns="http://schemas.openxmlformats.org/spreadsheetml/2006/main" count="61" uniqueCount="47">
  <si>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</si>
  <si>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</si>
  <si>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</si>
  <si>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</si>
  <si>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</si>
  <si>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</si>
  <si>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</si>
  <si>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</si>
  <si>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</si>
  <si>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</si>
  <si>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# Ions/formula</t>
  </si>
  <si>
    <t>Total:</t>
  </si>
  <si>
    <t>Ideal Chemistry:</t>
  </si>
  <si>
    <t>Measured Chemistry:</t>
  </si>
  <si>
    <t xml:space="preserve">Standard Name :   </t>
  </si>
  <si>
    <t>SiO2</t>
  </si>
  <si>
    <t>ZnO</t>
  </si>
  <si>
    <t xml:space="preserve">Column Conditions :  Cond 1 : 15keV 20nA  </t>
  </si>
  <si>
    <t xml:space="preserve"> ol-fo92 </t>
  </si>
  <si>
    <t xml:space="preserve"> kspar-OR1 </t>
  </si>
  <si>
    <t xml:space="preserve"> ap-synap</t>
  </si>
  <si>
    <t xml:space="preserve"> rhod791</t>
  </si>
  <si>
    <t xml:space="preserve"> wollast</t>
  </si>
  <si>
    <t xml:space="preserve"> fayalite </t>
  </si>
  <si>
    <t xml:space="preserve"> ZnS </t>
  </si>
  <si>
    <t>R140134</t>
  </si>
  <si>
    <t>CrO3</t>
  </si>
  <si>
    <t>PbO</t>
  </si>
  <si>
    <r>
      <t>SiO</t>
    </r>
    <r>
      <rPr>
        <vertAlign val="subscript"/>
        <sz val="10"/>
        <rFont val="Arial"/>
        <family val="2"/>
      </rPr>
      <t>2</t>
    </r>
  </si>
  <si>
    <r>
      <t>CrO</t>
    </r>
    <r>
      <rPr>
        <vertAlign val="subscript"/>
        <sz val="10"/>
        <rFont val="Arial"/>
        <family val="2"/>
      </rPr>
      <t>3</t>
    </r>
  </si>
  <si>
    <r>
      <t>Pb</t>
    </r>
    <r>
      <rPr>
        <vertAlign val="subscript"/>
        <sz val="14"/>
        <rFont val="Calibri"/>
        <family val="2"/>
        <scheme val="minor"/>
      </rPr>
      <t>10</t>
    </r>
    <r>
      <rPr>
        <sz val="14"/>
        <rFont val="Calibri"/>
        <family val="2"/>
        <scheme val="minor"/>
      </rPr>
      <t>Zn(CrO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6</t>
    </r>
    <r>
      <rPr>
        <sz val="14"/>
        <rFont val="Calibri"/>
        <family val="2"/>
        <scheme val="minor"/>
      </rPr>
      <t>(SiO</t>
    </r>
    <r>
      <rPr>
        <vertAlign val="subscript"/>
        <sz val="14"/>
        <rFont val="Calibri"/>
        <family val="2"/>
        <scheme val="minor"/>
      </rPr>
      <t>4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(OH)</t>
    </r>
    <r>
      <rPr>
        <vertAlign val="subscript"/>
        <sz val="14"/>
        <rFont val="Calibri"/>
        <family val="2"/>
        <scheme val="minor"/>
      </rPr>
      <t>2</t>
    </r>
  </si>
  <si>
    <t xml:space="preserve">Beam Size :  0 µm </t>
  </si>
  <si>
    <t>MgO</t>
  </si>
  <si>
    <t>SO3</t>
  </si>
  <si>
    <r>
      <t>SO</t>
    </r>
    <r>
      <rPr>
        <vertAlign val="subscript"/>
        <sz val="10"/>
        <rFont val="Arial"/>
        <family val="2"/>
      </rPr>
      <t>3</t>
    </r>
  </si>
  <si>
    <t>P2O5</t>
  </si>
  <si>
    <t>R140135</t>
  </si>
  <si>
    <t>R140136</t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</si>
  <si>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</si>
  <si>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t>6 (Cr+P+S)</t>
  </si>
  <si>
    <t>Factor Calculation 6/(Cr+P+S)</t>
  </si>
  <si>
    <t>H2O</t>
  </si>
  <si>
    <t>H</t>
  </si>
  <si>
    <r>
      <t>Pb</t>
    </r>
    <r>
      <rPr>
        <vertAlign val="subscript"/>
        <sz val="14"/>
        <rFont val="Calibri"/>
        <family val="2"/>
        <scheme val="minor"/>
      </rPr>
      <t>10.05</t>
    </r>
    <r>
      <rPr>
        <sz val="14"/>
        <rFont val="Calibri"/>
        <family val="2"/>
        <scheme val="minor"/>
      </rPr>
      <t>(Zn</t>
    </r>
    <r>
      <rPr>
        <vertAlign val="subscript"/>
        <sz val="14"/>
        <rFont val="Calibri"/>
        <family val="2"/>
        <scheme val="minor"/>
      </rPr>
      <t>0.91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</t>
    </r>
    <r>
      <rPr>
        <vertAlign val="subscript"/>
        <sz val="11.2"/>
        <rFont val="Calibri"/>
        <family val="2"/>
      </rPr>
      <t>=0.93</t>
    </r>
    <r>
      <rPr>
        <sz val="14"/>
        <rFont val="Calibri"/>
        <family val="2"/>
        <scheme val="minor"/>
      </rPr>
      <t>(Cr</t>
    </r>
    <r>
      <rPr>
        <vertAlign val="subscript"/>
        <sz val="14"/>
        <rFont val="Calibri"/>
        <family val="2"/>
        <scheme val="minor"/>
      </rPr>
      <t>5.98</t>
    </r>
    <r>
      <rPr>
        <sz val="14"/>
        <rFont val="Calibri"/>
        <family val="2"/>
        <scheme val="minor"/>
      </rPr>
      <t>S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P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∑=6.00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1.97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34</t>
    </r>
    <r>
      <rPr>
        <sz val="14"/>
        <rFont val="Calibri"/>
        <family val="2"/>
        <scheme val="minor"/>
      </rPr>
      <t>H</t>
    </r>
    <r>
      <rPr>
        <vertAlign val="subscript"/>
        <sz val="14"/>
        <rFont val="Calibri"/>
        <family val="2"/>
        <scheme val="minor"/>
      </rPr>
      <t>2.16</t>
    </r>
  </si>
  <si>
    <t>Total with H2O:</t>
  </si>
  <si>
    <t>Hemihedrite with OH</t>
  </si>
  <si>
    <r>
      <rPr>
        <sz val="10"/>
        <rFont val="Arial"/>
        <family val="2"/>
      </rPr>
      <t>H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O calculated to achieve 34 O atoms in the idealized empirical formulae.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</si>
</sst>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"/>
    <numFmt numFmtId="167" formatCode="0.0000000"/>
    <numFmt numFmtId="168" formatCode="0.000000"/>
  </numFmts>
  <fonts count="13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4"/>
      <name val="Calibri"/>
      <family val="2"/>
    </font>
    <font>
      <vertAlign val="subscript"/>
      <sz val="11.2"/>
      <name val="Calibri"/>
      <family val="2"/>
    </font>
    <font>
      <sz val="10"/>
      <color theme="1"/>
      <name val="Arial"/>
      <family val="2"/>
    </font>
    <font>
      <vertAlign val="subscript"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0" fontId="2" fillId="0" borderId="3" xfId="0" applyFont="1" applyBorder="1"/>
    <xf numFmtId="164" fontId="4" fillId="0" borderId="0" xfId="0" applyNumberFormat="1" applyFont="1"/>
    <xf numFmtId="1" fontId="4" fillId="0" borderId="0" xfId="0" applyNumberFormat="1" applyFont="1"/>
    <xf numFmtId="165" fontId="0" fillId="0" borderId="3" xfId="0" applyNumberFormat="1" applyBorder="1"/>
    <xf numFmtId="2" fontId="4" fillId="0" borderId="0" xfId="0" applyNumberFormat="1" applyFont="1"/>
    <xf numFmtId="2" fontId="4" fillId="0" borderId="4" xfId="0" applyNumberFormat="1" applyFont="1" applyBorder="1"/>
    <xf numFmtId="166" fontId="0" fillId="0" borderId="3" xfId="0" applyNumberFormat="1" applyBorder="1"/>
    <xf numFmtId="167" fontId="0" fillId="0" borderId="0" xfId="0" applyNumberFormat="1" applyFill="1" applyAlignment="1">
      <alignment horizontal="right"/>
    </xf>
    <xf numFmtId="168" fontId="0" fillId="0" borderId="3" xfId="0" applyNumberFormat="1" applyBorder="1"/>
    <xf numFmtId="166" fontId="4" fillId="0" borderId="3" xfId="0" applyNumberFormat="1" applyFont="1" applyBorder="1"/>
    <xf numFmtId="0" fontId="0" fillId="0" borderId="6" xfId="0" applyBorder="1"/>
    <xf numFmtId="0" fontId="4" fillId="0" borderId="7" xfId="0" applyFont="1" applyBorder="1"/>
    <xf numFmtId="2" fontId="4" fillId="0" borderId="8" xfId="0" applyNumberFormat="1" applyFont="1" applyBorder="1"/>
    <xf numFmtId="0" fontId="4" fillId="0" borderId="9" xfId="0" applyFont="1" applyBorder="1"/>
    <xf numFmtId="2" fontId="4" fillId="0" borderId="10" xfId="0" applyNumberFormat="1" applyFont="1" applyBorder="1"/>
    <xf numFmtId="0" fontId="4" fillId="0" borderId="11" xfId="0" applyFont="1" applyBorder="1"/>
    <xf numFmtId="2" fontId="4" fillId="0" borderId="3" xfId="0" applyNumberFormat="1" applyFont="1" applyBorder="1"/>
    <xf numFmtId="2" fontId="2" fillId="0" borderId="3" xfId="0" applyNumberFormat="1" applyFont="1" applyBorder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4" zoomScale="80" zoomScaleNormal="80" workbookViewId="0">
      <selection activeCell="I35" sqref="I35"/>
    </sheetView>
  </sheetViews>
  <sheetFormatPr defaultColWidth="11.3984375" defaultRowHeight="14.25" x14ac:dyDescent="0.45"/>
  <cols>
    <col min="1" max="1" width="11.3984375" style="11"/>
    <col min="2" max="2" width="14" style="11" customWidth="1"/>
    <col min="3" max="3" width="13.86328125" style="11" customWidth="1"/>
    <col min="4" max="6" width="11.46484375" style="11" bestFit="1" customWidth="1"/>
    <col min="7" max="7" width="12.19921875" style="11" bestFit="1" customWidth="1"/>
    <col min="8" max="8" width="14.06640625" style="11" bestFit="1" customWidth="1"/>
    <col min="9" max="9" width="12.06640625" style="11" bestFit="1" customWidth="1"/>
    <col min="10" max="10" width="13.265625" style="11" customWidth="1"/>
    <col min="11" max="16384" width="11.3984375" style="11"/>
  </cols>
  <sheetData>
    <row r="1" spans="1:11" x14ac:dyDescent="0.45">
      <c r="A1" s="11" t="s">
        <v>25</v>
      </c>
      <c r="B1" s="11" t="s">
        <v>45</v>
      </c>
      <c r="D1" s="18"/>
    </row>
    <row r="3" spans="1:11" x14ac:dyDescent="0.45">
      <c r="D3" s="11" t="s">
        <v>0</v>
      </c>
    </row>
    <row r="4" spans="1:11" x14ac:dyDescent="0.45">
      <c r="B4" s="7" t="s">
        <v>2</v>
      </c>
      <c r="C4" s="7" t="s">
        <v>3</v>
      </c>
      <c r="D4" s="7" t="s">
        <v>32</v>
      </c>
      <c r="E4" s="7" t="s">
        <v>15</v>
      </c>
      <c r="F4" s="7" t="s">
        <v>33</v>
      </c>
      <c r="G4" s="7" t="s">
        <v>35</v>
      </c>
      <c r="H4" s="7" t="s">
        <v>26</v>
      </c>
      <c r="I4" s="7" t="s">
        <v>27</v>
      </c>
      <c r="J4" s="7" t="s">
        <v>16</v>
      </c>
      <c r="K4" s="7" t="s">
        <v>1</v>
      </c>
    </row>
    <row r="5" spans="1:11" x14ac:dyDescent="0.45">
      <c r="B5" s="7">
        <v>1</v>
      </c>
      <c r="C5" s="7"/>
      <c r="D5" s="7">
        <v>2.1759000000000001E-2</v>
      </c>
      <c r="E5" s="7">
        <v>3.7855940000000001</v>
      </c>
      <c r="F5" s="7">
        <v>2.8499999999999999E-4</v>
      </c>
      <c r="G5" s="7">
        <v>2.3E-5</v>
      </c>
      <c r="H5" s="7">
        <v>19.43919</v>
      </c>
      <c r="I5" s="7">
        <v>72.720969999999994</v>
      </c>
      <c r="J5" s="7">
        <v>2.5175139999999998</v>
      </c>
      <c r="K5" s="7">
        <f t="shared" ref="K5:K17" si="0">SUM(D5:J5)</f>
        <v>98.485334999999992</v>
      </c>
    </row>
    <row r="6" spans="1:11" x14ac:dyDescent="0.45">
      <c r="B6" s="7">
        <v>2</v>
      </c>
      <c r="C6" s="7" t="s">
        <v>25</v>
      </c>
      <c r="D6" s="7">
        <v>3.5167999999999998E-2</v>
      </c>
      <c r="E6" s="7">
        <v>3.8590339999999999</v>
      </c>
      <c r="F6" s="7">
        <v>2.5000000000000001E-5</v>
      </c>
      <c r="G6" s="7">
        <v>3.4601E-2</v>
      </c>
      <c r="H6" s="7">
        <v>19.315770000000001</v>
      </c>
      <c r="I6" s="7">
        <v>72.509630000000001</v>
      </c>
      <c r="J6" s="7">
        <v>2.4076409999999999</v>
      </c>
      <c r="K6" s="7">
        <f t="shared" si="0"/>
        <v>98.161868999999996</v>
      </c>
    </row>
    <row r="7" spans="1:11" x14ac:dyDescent="0.45">
      <c r="B7" s="7">
        <v>3</v>
      </c>
      <c r="C7" s="7" t="s">
        <v>25</v>
      </c>
      <c r="D7" s="7">
        <v>2.1217E-2</v>
      </c>
      <c r="E7" s="7">
        <v>3.8525299999999998</v>
      </c>
      <c r="F7" s="7">
        <v>2.9503000000000001E-2</v>
      </c>
      <c r="G7" s="7">
        <v>2.2665999999999999E-2</v>
      </c>
      <c r="H7" s="7">
        <v>19.242889999999999</v>
      </c>
      <c r="I7" s="7">
        <v>71.656049999999993</v>
      </c>
      <c r="J7" s="7">
        <v>2.390771</v>
      </c>
      <c r="K7" s="7">
        <f t="shared" si="0"/>
        <v>97.215626999999998</v>
      </c>
    </row>
    <row r="8" spans="1:11" x14ac:dyDescent="0.45">
      <c r="B8" s="7">
        <v>4</v>
      </c>
      <c r="C8" s="7" t="s">
        <v>25</v>
      </c>
      <c r="D8" s="7">
        <v>4.1270000000000001E-2</v>
      </c>
      <c r="E8" s="7">
        <v>3.8493650000000001</v>
      </c>
      <c r="F8" s="7">
        <v>2.0008999999999999E-2</v>
      </c>
      <c r="G8" s="7">
        <v>3.3345E-2</v>
      </c>
      <c r="H8" s="7">
        <v>19.419460000000001</v>
      </c>
      <c r="I8" s="7">
        <v>72.200460000000007</v>
      </c>
      <c r="J8" s="7">
        <v>2.3469449999999998</v>
      </c>
      <c r="K8" s="7">
        <f t="shared" si="0"/>
        <v>97.910854000000015</v>
      </c>
    </row>
    <row r="9" spans="1:11" x14ac:dyDescent="0.45">
      <c r="B9" s="7">
        <v>5</v>
      </c>
      <c r="C9" s="7" t="s">
        <v>25</v>
      </c>
      <c r="D9" s="7">
        <v>8.1196000000000004E-2</v>
      </c>
      <c r="E9" s="7">
        <v>3.827944</v>
      </c>
      <c r="F9" s="7">
        <v>2.9661E-2</v>
      </c>
      <c r="G9" s="7">
        <v>1.8100999999999999E-2</v>
      </c>
      <c r="H9" s="7">
        <v>19.322330000000001</v>
      </c>
      <c r="I9" s="7">
        <v>72.096689999999995</v>
      </c>
      <c r="J9" s="7">
        <v>2.3427720000000001</v>
      </c>
      <c r="K9" s="7">
        <f t="shared" si="0"/>
        <v>97.718693999999999</v>
      </c>
    </row>
    <row r="10" spans="1:11" x14ac:dyDescent="0.45">
      <c r="B10" s="7">
        <v>6</v>
      </c>
      <c r="C10" s="7" t="s">
        <v>25</v>
      </c>
      <c r="D10" s="7">
        <v>2.9513000000000001E-2</v>
      </c>
      <c r="E10" s="7">
        <v>3.8645610000000001</v>
      </c>
      <c r="F10" s="7">
        <v>1.9932999999999999E-2</v>
      </c>
      <c r="G10" s="7">
        <v>3.2226999999999999E-2</v>
      </c>
      <c r="H10" s="7">
        <v>19.4621</v>
      </c>
      <c r="I10" s="7">
        <v>72.371759999999995</v>
      </c>
      <c r="J10" s="7">
        <v>2.4294950000000002</v>
      </c>
      <c r="K10" s="7">
        <f t="shared" si="0"/>
        <v>98.209588999999994</v>
      </c>
    </row>
    <row r="11" spans="1:11" x14ac:dyDescent="0.45">
      <c r="B11" s="7">
        <v>7</v>
      </c>
      <c r="C11" s="7" t="s">
        <v>25</v>
      </c>
      <c r="D11" s="7">
        <v>3.6305999999999998E-2</v>
      </c>
      <c r="E11" s="7">
        <v>3.8713220000000002</v>
      </c>
      <c r="F11" s="7">
        <v>5.0451000000000003E-2</v>
      </c>
      <c r="G11" s="7">
        <v>5.1908999999999997E-2</v>
      </c>
      <c r="H11" s="7">
        <v>19.194690000000001</v>
      </c>
      <c r="I11" s="7">
        <v>72.436869999999999</v>
      </c>
      <c r="J11" s="7">
        <v>2.323286</v>
      </c>
      <c r="K11" s="7">
        <f t="shared" si="0"/>
        <v>97.964833999999996</v>
      </c>
    </row>
    <row r="12" spans="1:11" x14ac:dyDescent="0.45">
      <c r="B12" s="7">
        <v>8</v>
      </c>
      <c r="C12" s="7" t="s">
        <v>25</v>
      </c>
      <c r="D12" s="7">
        <v>1.4728E-2</v>
      </c>
      <c r="E12" s="7">
        <v>3.8442560000000001</v>
      </c>
      <c r="F12" s="7">
        <v>4.2685000000000001E-2</v>
      </c>
      <c r="G12" s="7">
        <v>3.2931000000000002E-2</v>
      </c>
      <c r="H12" s="7">
        <v>19.183219999999999</v>
      </c>
      <c r="I12" s="7">
        <v>72.147220000000004</v>
      </c>
      <c r="J12" s="7">
        <v>2.2575850000000002</v>
      </c>
      <c r="K12" s="7">
        <f t="shared" si="0"/>
        <v>97.522625000000005</v>
      </c>
    </row>
    <row r="13" spans="1:11" x14ac:dyDescent="0.45">
      <c r="B13" s="7">
        <v>9</v>
      </c>
      <c r="C13" s="7" t="s">
        <v>25</v>
      </c>
      <c r="D13" s="7">
        <v>1.839E-2</v>
      </c>
      <c r="E13" s="7">
        <v>3.8610440000000001</v>
      </c>
      <c r="F13" s="7">
        <v>2.2418E-2</v>
      </c>
      <c r="G13" s="7">
        <v>3.3931999999999997E-2</v>
      </c>
      <c r="H13" s="7">
        <v>19.192959999999999</v>
      </c>
      <c r="I13" s="7">
        <v>72.195899999999995</v>
      </c>
      <c r="J13" s="7">
        <v>2.2980459999999998</v>
      </c>
      <c r="K13" s="7">
        <f t="shared" si="0"/>
        <v>97.622689999999992</v>
      </c>
    </row>
    <row r="14" spans="1:11" x14ac:dyDescent="0.45">
      <c r="B14" s="7">
        <v>10</v>
      </c>
      <c r="C14" s="7" t="s">
        <v>25</v>
      </c>
      <c r="D14" s="7">
        <v>2.1842E-2</v>
      </c>
      <c r="E14" s="7">
        <v>3.7654740000000002</v>
      </c>
      <c r="F14" s="7">
        <v>3.2548000000000001E-2</v>
      </c>
      <c r="G14" s="7">
        <v>4.4743999999999999E-2</v>
      </c>
      <c r="H14" s="7">
        <v>19.099150000000002</v>
      </c>
      <c r="I14" s="7">
        <v>72.489750000000001</v>
      </c>
      <c r="J14" s="7">
        <v>2.4062209999999999</v>
      </c>
      <c r="K14" s="7">
        <f t="shared" si="0"/>
        <v>97.859729000000002</v>
      </c>
    </row>
    <row r="15" spans="1:11" x14ac:dyDescent="0.45">
      <c r="B15" s="7">
        <v>11</v>
      </c>
      <c r="C15" s="7" t="s">
        <v>36</v>
      </c>
      <c r="D15" s="7">
        <v>3.6748000000000003E-2</v>
      </c>
      <c r="E15" s="7">
        <v>3.6593529999999999</v>
      </c>
      <c r="F15" s="7">
        <v>2.5000000000000001E-5</v>
      </c>
      <c r="G15" s="7">
        <v>6.2170999999999997E-2</v>
      </c>
      <c r="H15" s="7">
        <v>18.956389999999999</v>
      </c>
      <c r="I15" s="7">
        <v>71.720749999999995</v>
      </c>
      <c r="J15" s="7">
        <v>2.4010739999999999</v>
      </c>
      <c r="K15" s="7">
        <f t="shared" si="0"/>
        <v>96.836510999999987</v>
      </c>
    </row>
    <row r="16" spans="1:11" x14ac:dyDescent="0.45">
      <c r="B16" s="7">
        <v>12</v>
      </c>
      <c r="C16" s="7" t="s">
        <v>37</v>
      </c>
      <c r="D16" s="7">
        <v>2.4269999999999999E-3</v>
      </c>
      <c r="E16" s="7">
        <v>3.7580110000000002</v>
      </c>
      <c r="F16" s="7">
        <v>6.4400000000000004E-3</v>
      </c>
      <c r="G16" s="7">
        <v>2.5454999999999998E-2</v>
      </c>
      <c r="H16" s="7">
        <v>18.964960000000001</v>
      </c>
      <c r="I16" s="7">
        <v>72.646140000000003</v>
      </c>
      <c r="J16" s="7">
        <v>2.347359</v>
      </c>
      <c r="K16" s="7">
        <f t="shared" si="0"/>
        <v>97.750792000000004</v>
      </c>
    </row>
    <row r="17" spans="2:11" ht="14.65" thickBot="1" x14ac:dyDescent="0.5">
      <c r="B17" s="7">
        <v>13</v>
      </c>
      <c r="C17" s="7" t="s">
        <v>25</v>
      </c>
      <c r="D17" s="7">
        <v>5.6440999999999998E-2</v>
      </c>
      <c r="E17" s="7">
        <v>3.7787510000000002</v>
      </c>
      <c r="F17" s="7">
        <v>5.7039999999999999E-3</v>
      </c>
      <c r="G17" s="7">
        <v>2.9486999999999999E-2</v>
      </c>
      <c r="H17" s="7">
        <v>19.37481</v>
      </c>
      <c r="I17" s="7">
        <v>71.582530000000006</v>
      </c>
      <c r="J17" s="7">
        <v>2.4775369999999999</v>
      </c>
      <c r="K17" s="7">
        <f t="shared" si="0"/>
        <v>97.305260000000004</v>
      </c>
    </row>
    <row r="18" spans="2:11" x14ac:dyDescent="0.45">
      <c r="B18" s="12" t="s">
        <v>4</v>
      </c>
      <c r="C18" s="13"/>
      <c r="D18" s="24">
        <f>STDEV(D5:D16)</f>
        <v>1.9540558957297928E-2</v>
      </c>
      <c r="E18" s="24">
        <f t="shared" ref="E18:K18" si="1">AVERAGE(E5:E17)</f>
        <v>3.8136337692307696</v>
      </c>
      <c r="F18" s="24">
        <f t="shared" si="1"/>
        <v>1.9975923076923072E-2</v>
      </c>
      <c r="G18" s="24">
        <f t="shared" si="1"/>
        <v>3.2430153846153845E-2</v>
      </c>
      <c r="H18" s="24">
        <f t="shared" si="1"/>
        <v>19.243686153846156</v>
      </c>
      <c r="I18" s="24">
        <f t="shared" si="1"/>
        <v>72.213440000000006</v>
      </c>
      <c r="J18" s="24">
        <f t="shared" si="1"/>
        <v>2.3804804615384612</v>
      </c>
      <c r="K18" s="24">
        <f t="shared" si="1"/>
        <v>97.735723769230788</v>
      </c>
    </row>
    <row r="19" spans="2:11" x14ac:dyDescent="0.45">
      <c r="B19" s="7" t="s">
        <v>5</v>
      </c>
      <c r="D19" s="23">
        <f>STDEV(D5:D17)</f>
        <v>2.0089846487652305E-2</v>
      </c>
      <c r="E19" s="23">
        <f t="shared" ref="E19:K19" si="2">STDEV(E5:E17)</f>
        <v>6.1496215948834136E-2</v>
      </c>
      <c r="F19" s="23">
        <f t="shared" si="2"/>
        <v>1.674251650968047E-2</v>
      </c>
      <c r="G19" s="23">
        <f t="shared" si="2"/>
        <v>1.5361947732661557E-2</v>
      </c>
      <c r="H19" s="23">
        <f t="shared" si="2"/>
        <v>0.16711917142857768</v>
      </c>
      <c r="I19" s="23">
        <f t="shared" si="2"/>
        <v>0.37124162949037215</v>
      </c>
      <c r="J19" s="23">
        <f t="shared" si="2"/>
        <v>7.149846985147694E-2</v>
      </c>
      <c r="K19" s="23">
        <f t="shared" si="2"/>
        <v>0.44625221737547255</v>
      </c>
    </row>
    <row r="21" spans="2:11" x14ac:dyDescent="0.45">
      <c r="J21" s="18"/>
    </row>
    <row r="22" spans="2:11" ht="14.65" thickBot="1" x14ac:dyDescent="0.5">
      <c r="B22" s="1" t="s">
        <v>0</v>
      </c>
      <c r="C22" s="1" t="s">
        <v>6</v>
      </c>
      <c r="D22" s="1" t="s">
        <v>7</v>
      </c>
      <c r="E22" s="1" t="s">
        <v>8</v>
      </c>
      <c r="F22" s="1" t="s">
        <v>9</v>
      </c>
      <c r="G22" s="1" t="s">
        <v>10</v>
      </c>
      <c r="H22" s="29"/>
      <c r="I22" s="14"/>
    </row>
    <row r="23" spans="2:11" ht="15" x14ac:dyDescent="0.5">
      <c r="B23" s="2" t="s">
        <v>28</v>
      </c>
      <c r="C23" s="17">
        <f>E18</f>
        <v>3.8136337692307696</v>
      </c>
      <c r="D23" s="17">
        <v>60.08</v>
      </c>
      <c r="E23" s="2">
        <f t="shared" ref="E23" si="3">C23/D23</f>
        <v>6.347592824951348E-2</v>
      </c>
      <c r="F23" s="2">
        <f>1*E23</f>
        <v>6.347592824951348E-2</v>
      </c>
      <c r="G23" s="17">
        <f>F23*$D$35</f>
        <v>1.9717687032679969</v>
      </c>
      <c r="H23" s="28">
        <f>G23*2</f>
        <v>3.9435374065359938</v>
      </c>
      <c r="I23" s="14"/>
      <c r="J23" s="30" t="s">
        <v>41</v>
      </c>
      <c r="K23" s="31">
        <f>34-H30</f>
        <v>1.0892719818575145</v>
      </c>
    </row>
    <row r="24" spans="2:11" ht="15" x14ac:dyDescent="0.5">
      <c r="B24" s="19" t="s">
        <v>29</v>
      </c>
      <c r="C24" s="4">
        <f>H18</f>
        <v>19.243686153846156</v>
      </c>
      <c r="D24" s="4">
        <v>99.994299999999996</v>
      </c>
      <c r="E24" s="3">
        <f>C24/D24</f>
        <v>0.19244783106483226</v>
      </c>
      <c r="F24" s="3">
        <f>E24*1</f>
        <v>0.19244783106483226</v>
      </c>
      <c r="G24" s="17">
        <f t="shared" ref="G24:G29" si="4">F24*$D$35</f>
        <v>5.9780553159275982</v>
      </c>
      <c r="H24" s="28">
        <f>G24*3</f>
        <v>17.934165947782795</v>
      </c>
      <c r="I24" s="15"/>
      <c r="J24" s="32" t="s">
        <v>42</v>
      </c>
      <c r="K24" s="33">
        <f>K23*2</f>
        <v>2.178543963715029</v>
      </c>
    </row>
    <row r="25" spans="2:11" x14ac:dyDescent="0.45">
      <c r="B25" s="19" t="s">
        <v>27</v>
      </c>
      <c r="C25" s="4">
        <f>I18</f>
        <v>72.213440000000006</v>
      </c>
      <c r="D25" s="5">
        <v>223.18940000000001</v>
      </c>
      <c r="E25" s="3">
        <f t="shared" ref="E25:E29" si="5">C25/D25</f>
        <v>0.3235522833969714</v>
      </c>
      <c r="F25" s="3">
        <f>E25*1</f>
        <v>0.3235522833969714</v>
      </c>
      <c r="G25" s="17">
        <f t="shared" si="4"/>
        <v>10.050585849887678</v>
      </c>
      <c r="H25" s="28">
        <f>G25*1</f>
        <v>10.050585849887678</v>
      </c>
      <c r="I25" s="15"/>
    </row>
    <row r="26" spans="2:11" ht="15" x14ac:dyDescent="0.5">
      <c r="B26" s="3" t="s">
        <v>16</v>
      </c>
      <c r="C26" s="4">
        <f>J18</f>
        <v>2.3804804615384612</v>
      </c>
      <c r="D26" s="5">
        <v>81.38</v>
      </c>
      <c r="E26" s="3">
        <f t="shared" si="5"/>
        <v>2.9251418795016727E-2</v>
      </c>
      <c r="F26" s="3">
        <f>E26*1</f>
        <v>2.9251418795016727E-2</v>
      </c>
      <c r="G26" s="17">
        <f t="shared" si="4"/>
        <v>0.90864416947918081</v>
      </c>
      <c r="H26" s="28">
        <f>G26*1</f>
        <v>0.90864416947918081</v>
      </c>
      <c r="I26" s="15"/>
      <c r="J26" s="37" t="s">
        <v>46</v>
      </c>
    </row>
    <row r="27" spans="2:11" ht="15" x14ac:dyDescent="0.5">
      <c r="B27" s="3" t="s">
        <v>34</v>
      </c>
      <c r="C27" s="4">
        <f>F18</f>
        <v>1.9975923076923072E-2</v>
      </c>
      <c r="D27" s="5">
        <v>80.06</v>
      </c>
      <c r="E27" s="6">
        <f t="shared" si="5"/>
        <v>2.4951190453313855E-4</v>
      </c>
      <c r="F27" s="3">
        <f>E27*1</f>
        <v>2.4951190453313855E-4</v>
      </c>
      <c r="G27" s="17">
        <f t="shared" si="4"/>
        <v>7.7506509635801302E-3</v>
      </c>
      <c r="H27" s="28">
        <f>G27*3</f>
        <v>2.3251952890740391E-2</v>
      </c>
      <c r="I27" s="15"/>
    </row>
    <row r="28" spans="2:11" ht="15" x14ac:dyDescent="0.5">
      <c r="B28" s="3" t="s">
        <v>38</v>
      </c>
      <c r="C28" s="25">
        <f>G18</f>
        <v>3.2430153846153845E-2</v>
      </c>
      <c r="D28" s="4">
        <v>141.94499999999999</v>
      </c>
      <c r="E28" s="27">
        <f t="shared" si="5"/>
        <v>2.2846985695976503E-4</v>
      </c>
      <c r="F28" s="3">
        <f>2*E28</f>
        <v>4.5693971391953006E-4</v>
      </c>
      <c r="G28" s="17">
        <f t="shared" si="4"/>
        <v>1.4194033108821327E-2</v>
      </c>
      <c r="H28" s="28">
        <f>G28*5/2</f>
        <v>3.5485082772053318E-2</v>
      </c>
      <c r="I28" s="15"/>
    </row>
    <row r="29" spans="2:11" x14ac:dyDescent="0.45">
      <c r="B29" s="3" t="s">
        <v>32</v>
      </c>
      <c r="C29" s="22">
        <f>D18</f>
        <v>1.9540558957297928E-2</v>
      </c>
      <c r="D29" s="5">
        <v>40.311399999999999</v>
      </c>
      <c r="E29" s="3">
        <f t="shared" si="5"/>
        <v>4.8474027092331026E-4</v>
      </c>
      <c r="F29" s="3">
        <f>E29*1</f>
        <v>4.8474027092331026E-4</v>
      </c>
      <c r="G29" s="17">
        <f t="shared" si="4"/>
        <v>1.5057608794047984E-2</v>
      </c>
      <c r="H29" s="28">
        <f>G29*1</f>
        <v>1.5057608794047984E-2</v>
      </c>
      <c r="I29" s="15"/>
    </row>
    <row r="30" spans="2:11" x14ac:dyDescent="0.45">
      <c r="B30" s="6" t="s">
        <v>11</v>
      </c>
      <c r="C30" s="36">
        <f>SUM(C23:C29)</f>
        <v>97.723187020495772</v>
      </c>
      <c r="D30" s="7"/>
      <c r="E30" s="7"/>
      <c r="F30" s="3">
        <f>SUM(F23:F29)</f>
        <v>0.60991865339570983</v>
      </c>
      <c r="G30" s="3">
        <f t="shared" ref="G30:H30" si="6">SUM(G23:G29)</f>
        <v>18.946056331428906</v>
      </c>
      <c r="H30" s="3">
        <f t="shared" si="6"/>
        <v>32.910728018142485</v>
      </c>
      <c r="I30" s="7"/>
    </row>
    <row r="31" spans="2:11" x14ac:dyDescent="0.45">
      <c r="B31" s="34" t="s">
        <v>44</v>
      </c>
      <c r="C31" s="35">
        <f>C30+K23</f>
        <v>98.812459002353279</v>
      </c>
    </row>
    <row r="33" spans="1:9" x14ac:dyDescent="0.45">
      <c r="B33" s="9" t="s">
        <v>39</v>
      </c>
      <c r="C33" s="10"/>
      <c r="D33" s="26">
        <f>F27+F24+F28</f>
        <v>0.19315428268328494</v>
      </c>
    </row>
    <row r="34" spans="1:9" x14ac:dyDescent="0.45">
      <c r="B34" s="10"/>
      <c r="C34" s="10"/>
      <c r="D34" s="10"/>
    </row>
    <row r="35" spans="1:9" x14ac:dyDescent="0.45">
      <c r="B35" s="10" t="s">
        <v>40</v>
      </c>
      <c r="C35" s="10"/>
      <c r="D35" s="10">
        <f>6/D33</f>
        <v>31.063251182673486</v>
      </c>
    </row>
    <row r="39" spans="1:9" ht="21" x14ac:dyDescent="0.75">
      <c r="B39" s="8" t="s">
        <v>12</v>
      </c>
      <c r="C39" s="7"/>
      <c r="D39" s="16" t="s">
        <v>30</v>
      </c>
      <c r="I39" s="18"/>
    </row>
    <row r="40" spans="1:9" ht="21" x14ac:dyDescent="0.75">
      <c r="B40" s="8" t="s">
        <v>13</v>
      </c>
      <c r="C40" s="7"/>
      <c r="D40" s="16" t="s">
        <v>43</v>
      </c>
    </row>
    <row r="48" spans="1:9" x14ac:dyDescent="0.45">
      <c r="A48" s="7" t="s">
        <v>17</v>
      </c>
      <c r="B48" s="7"/>
      <c r="C48" s="7"/>
      <c r="D48" s="7"/>
    </row>
    <row r="49" spans="1:12" x14ac:dyDescent="0.45">
      <c r="A49" s="7" t="s">
        <v>31</v>
      </c>
    </row>
    <row r="51" spans="1:12" x14ac:dyDescent="0.45">
      <c r="A51" s="7" t="s">
        <v>14</v>
      </c>
    </row>
    <row r="52" spans="1:12" x14ac:dyDescent="0.45">
      <c r="A52" s="7" t="s">
        <v>18</v>
      </c>
    </row>
    <row r="53" spans="1:12" x14ac:dyDescent="0.45">
      <c r="A53" s="7" t="s">
        <v>19</v>
      </c>
    </row>
    <row r="54" spans="1:12" x14ac:dyDescent="0.45">
      <c r="A54" s="7" t="s">
        <v>20</v>
      </c>
      <c r="F54" s="23"/>
      <c r="G54" s="23"/>
      <c r="H54" s="23"/>
      <c r="I54" s="23"/>
      <c r="J54" s="23"/>
    </row>
    <row r="55" spans="1:12" x14ac:dyDescent="0.45">
      <c r="A55" s="7" t="s">
        <v>21</v>
      </c>
    </row>
    <row r="56" spans="1:12" x14ac:dyDescent="0.45">
      <c r="A56" s="7" t="s">
        <v>22</v>
      </c>
      <c r="J56" s="21"/>
      <c r="L56" s="20"/>
    </row>
    <row r="57" spans="1:12" x14ac:dyDescent="0.45">
      <c r="A57" s="7" t="s">
        <v>23</v>
      </c>
    </row>
    <row r="58" spans="1:12" x14ac:dyDescent="0.45">
      <c r="A58" s="7" t="s">
        <v>24</v>
      </c>
    </row>
    <row r="63" spans="1:12" x14ac:dyDescent="0.45">
      <c r="I63" s="20"/>
      <c r="K63" s="20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R140134</vt:lpstr>
      <vt:lpstr>'R140134'!Print_Area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 Lafuente</cp:lastModifiedBy>
  <cp:lastPrinted>2014-10-02T23:35:20Z</cp:lastPrinted>
  <dcterms:created xsi:type="dcterms:W3CDTF">2013-02-13T18:48:10Z</dcterms:created>
  <dcterms:modified xsi:type="dcterms:W3CDTF">2016-07-05T17:07:07Z</dcterms:modified>
</cp:coreProperties>
</file>