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i-Ba_ox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<sst xmlns="http://schemas.openxmlformats.org/spreadsheetml/2006/main" count="84" uniqueCount="73">
  <si>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Name</t>
  </si>
  <si>
    <t>Num</t>
  </si>
  <si>
    <t xml:space="preserve">       F</t>
  </si>
  <si>
    <t xml:space="preserve">    Na2O</t>
  </si>
  <si>
    <t xml:space="preserve">     K2O</t>
  </si>
  <si>
    <t xml:space="preserve">    TiO2</t>
  </si>
  <si>
    <t xml:space="preserve">     MgO</t>
  </si>
  <si>
    <t xml:space="preserve">   Al2O3</t>
  </si>
  <si>
    <t xml:space="preserve">    SiO2</t>
  </si>
  <si>
    <t xml:space="preserve">     MnO</t>
  </si>
  <si>
    <t xml:space="preserve">     FeO</t>
  </si>
  <si>
    <t xml:space="preserve">    ZrO2</t>
  </si>
  <si>
    <t xml:space="preserve">     BaO</t>
  </si>
  <si>
    <t xml:space="preserve">   Ce2O3</t>
  </si>
  <si>
    <t>Total</t>
  </si>
  <si>
    <t xml:space="preserve">jinshajiangite61018                                     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</si>
  <si>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</si>
  <si>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</si>
  <si>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</si>
  <si>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</si>
  <si>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</si>
  <si>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#6  </t>
  </si>
  <si>
    <t xml:space="preserve">#7  </t>
  </si>
  <si>
    <t xml:space="preserve">#8  </t>
  </si>
  <si>
    <t xml:space="preserve">#9  </t>
  </si>
  <si>
    <t xml:space="preserve">#10 </t>
  </si>
  <si>
    <t xml:space="preserve">#11 </t>
  </si>
  <si>
    <t xml:space="preserve">#12 </t>
  </si>
  <si>
    <t>R061018 Jingshajianite</t>
  </si>
  <si>
    <t>Average:</t>
  </si>
  <si>
    <t>Std. Dev.: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</si>
  <si>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</si>
  <si>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</si>
  <si>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</si>
  <si>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</si>
  <si>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</si>
  <si>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</si>
  <si>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</si>
  <si>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</si>
  <si>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</si>
  <si>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ZrO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</si>
  <si>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</si>
  <si>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</si>
  <si>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FeO</t>
  </si>
  <si>
    <t>MnO</t>
  </si>
  <si>
    <t>MgO</t>
  </si>
  <si>
    <t>BaO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</si>
  <si>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</si>
  <si>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</si>
  <si>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O+</t>
    </r>
  </si>
  <si>
    <t>F</t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</si>
  <si>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</si>
  <si>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</si>
  <si>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</si>
  <si>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</si>
  <si>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</si>
  <si>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</si>
  <si>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Ideal Chemistry:</t>
  </si>
  <si>
    <t>Measured Chemistry:</t>
  </si>
  <si>
    <r>
      <t>NaBaFe</t>
    </r>
    <r>
      <rPr>
        <b/>
        <vertAlign val="superscript"/>
        <sz val="14"/>
        <color indexed="8"/>
        <rFont val="Calibri"/>
        <family val="2"/>
      </rPr>
      <t>+2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Ti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(Si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(OH)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F</t>
    </r>
  </si>
  <si>
    <r>
      <t>Na</t>
    </r>
    <r>
      <rPr>
        <b/>
        <vertAlign val="subscript"/>
        <sz val="14"/>
        <color indexed="8"/>
        <rFont val="Calibri"/>
        <family val="2"/>
      </rPr>
      <t>0.71</t>
    </r>
    <r>
      <rPr>
        <b/>
        <sz val="14"/>
        <color indexed="8"/>
        <rFont val="Calibri"/>
        <family val="2"/>
      </rPr>
      <t>(</t>
    </r>
    <r>
      <rPr>
        <b/>
        <sz val="14"/>
        <color indexed="8"/>
        <rFont val="Calibri"/>
        <family val="2"/>
      </rPr>
      <t>Ba</t>
    </r>
    <r>
      <rPr>
        <b/>
        <vertAlign val="subscript"/>
        <sz val="14"/>
        <color indexed="8"/>
        <rFont val="Calibri"/>
        <family val="2"/>
      </rPr>
      <t>0.58</t>
    </r>
    <r>
      <rPr>
        <b/>
        <sz val="14"/>
        <color indexed="8"/>
        <rFont val="Calibri"/>
        <family val="2"/>
      </rPr>
      <t>K</t>
    </r>
    <r>
      <rPr>
        <b/>
        <vertAlign val="subscript"/>
        <sz val="14"/>
        <color indexed="8"/>
        <rFont val="Calibri"/>
        <family val="2"/>
      </rPr>
      <t>0.39</t>
    </r>
    <r>
      <rPr>
        <b/>
        <sz val="14"/>
        <color indexed="8"/>
        <rFont val="Calibri"/>
        <family val="2"/>
      </rPr>
      <t>Ce</t>
    </r>
    <r>
      <rPr>
        <b/>
        <vertAlign val="subscript"/>
        <sz val="14"/>
        <color indexed="8"/>
        <rFont val="Calibri"/>
        <family val="2"/>
      </rPr>
      <t>0.14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Σ=1.11</t>
    </r>
    <r>
      <rPr>
        <b/>
        <sz val="14"/>
        <color indexed="8"/>
        <rFont val="Calibri"/>
        <family val="2"/>
      </rPr>
      <t>(Fe</t>
    </r>
    <r>
      <rPr>
        <b/>
        <vertAlign val="subscript"/>
        <sz val="14"/>
        <color indexed="8"/>
        <rFont val="Calibri"/>
        <family val="2"/>
      </rPr>
      <t>1.93</t>
    </r>
    <r>
      <rPr>
        <b/>
        <sz val="14"/>
        <color indexed="8"/>
        <rFont val="Calibri"/>
        <family val="2"/>
      </rPr>
      <t>Mn</t>
    </r>
    <r>
      <rPr>
        <b/>
        <vertAlign val="subscript"/>
        <sz val="14"/>
        <color indexed="8"/>
        <rFont val="Calibri"/>
        <family val="2"/>
      </rPr>
      <t>1.91</t>
    </r>
    <r>
      <rPr>
        <b/>
        <sz val="14"/>
        <color indexed="8"/>
        <rFont val="Calibri"/>
        <family val="2"/>
      </rPr>
      <t>Mg</t>
    </r>
    <r>
      <rPr>
        <b/>
        <vertAlign val="subscript"/>
        <sz val="14"/>
        <color indexed="8"/>
        <rFont val="Calibri"/>
        <family val="2"/>
      </rPr>
      <t>0.03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Σ=3.87</t>
    </r>
    <r>
      <rPr>
        <b/>
        <sz val="14"/>
        <color indexed="8"/>
        <rFont val="Calibri"/>
        <family val="2"/>
      </rPr>
      <t>(Ti</t>
    </r>
    <r>
      <rPr>
        <b/>
        <vertAlign val="subscript"/>
        <sz val="14"/>
        <color indexed="8"/>
        <rFont val="Calibri"/>
        <family val="2"/>
      </rPr>
      <t>1.77</t>
    </r>
    <r>
      <rPr>
        <b/>
        <sz val="14"/>
        <color indexed="8"/>
        <rFont val="Calibri"/>
        <family val="2"/>
      </rPr>
      <t>Si</t>
    </r>
    <r>
      <rPr>
        <b/>
        <vertAlign val="subscript"/>
        <sz val="14"/>
        <color indexed="8"/>
        <rFont val="Calibri"/>
        <family val="2"/>
      </rPr>
      <t>0.15</t>
    </r>
    <r>
      <rPr>
        <b/>
        <sz val="14"/>
        <color indexed="8"/>
        <rFont val="Calibri"/>
        <family val="2"/>
      </rPr>
      <t>Zr</t>
    </r>
    <r>
      <rPr>
        <b/>
        <vertAlign val="subscript"/>
        <sz val="14"/>
        <color indexed="8"/>
        <rFont val="Calibri"/>
        <family val="2"/>
      </rPr>
      <t>0.09</t>
    </r>
    <r>
      <rPr>
        <b/>
        <sz val="14"/>
        <color indexed="8"/>
        <rFont val="Calibri"/>
        <family val="2"/>
      </rPr>
      <t>Al</t>
    </r>
    <r>
      <rPr>
        <b/>
        <vertAlign val="subscript"/>
        <sz val="14"/>
        <color indexed="8"/>
        <rFont val="Calibri"/>
        <family val="2"/>
      </rPr>
      <t>0.004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Σ=2.01</t>
    </r>
    <r>
      <rPr>
        <b/>
        <sz val="14"/>
        <color indexed="8"/>
        <rFont val="Calibri"/>
        <family val="2"/>
      </rPr>
      <t>(Si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(OH)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F</t>
    </r>
    <r>
      <rPr>
        <b/>
        <vertAlign val="subscript"/>
        <sz val="14"/>
        <color indexed="8"/>
        <rFont val="Calibri"/>
        <family val="2"/>
      </rPr>
      <t>0.52</t>
    </r>
  </si>
  <si>
    <t>Standard Name:</t>
  </si>
  <si>
    <t>Na on Albite-Cr</t>
  </si>
  <si>
    <t>Si, Mg, Ca On Diopside</t>
  </si>
  <si>
    <t>F On MgF2</t>
  </si>
  <si>
    <t>Al On Anorthite-OR1</t>
  </si>
  <si>
    <t>Mn On Rhodonite-791</t>
  </si>
  <si>
    <t>Ti On Rutile-1</t>
  </si>
  <si>
    <t>Ba On Barite 2</t>
  </si>
  <si>
    <t>Fe On Fayalite</t>
  </si>
  <si>
    <t>Ce On CePO4</t>
  </si>
  <si>
    <t>Column Conditions: 20 kV 10 nA</t>
  </si>
  <si>
    <t>Zr On Zircon-S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</si>
</sst>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0" fontId="0" fillId="0" borderId="14" xfId="0" applyFill="1" applyBorder="1" applyAlignment="1" quotePrefix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tabSelected="1" zoomScalePageLayoutView="0" workbookViewId="0" topLeftCell="A34">
      <selection activeCell="F61" sqref="F60:F61"/>
    </sheetView>
  </sheetViews>
  <sheetFormatPr defaultColWidth="9.140625" defaultRowHeight="15"/>
  <sheetData>
    <row r="2" ht="15">
      <c r="A2" t="s">
        <v>28</v>
      </c>
    </row>
    <row r="4" spans="1:16" ht="15">
      <c r="A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</row>
    <row r="5" spans="1:16" ht="15">
      <c r="A5" t="s">
        <v>15</v>
      </c>
      <c r="C5" t="s">
        <v>16</v>
      </c>
      <c r="D5">
        <v>1.24</v>
      </c>
      <c r="E5">
        <v>2.46</v>
      </c>
      <c r="F5">
        <v>1.98</v>
      </c>
      <c r="G5">
        <v>16.21</v>
      </c>
      <c r="H5">
        <v>0.1</v>
      </c>
      <c r="I5">
        <v>0.02</v>
      </c>
      <c r="J5">
        <v>27.55</v>
      </c>
      <c r="K5">
        <v>14.91</v>
      </c>
      <c r="L5">
        <v>15.28</v>
      </c>
      <c r="M5">
        <v>0.81</v>
      </c>
      <c r="N5">
        <v>10.1</v>
      </c>
      <c r="O5">
        <v>2.71</v>
      </c>
      <c r="P5">
        <f>SUM(D5:O5)</f>
        <v>93.36999999999999</v>
      </c>
    </row>
    <row r="6" spans="1:16" ht="15">
      <c r="A6" t="s">
        <v>15</v>
      </c>
      <c r="C6" t="s">
        <v>17</v>
      </c>
      <c r="D6">
        <v>1.11</v>
      </c>
      <c r="E6">
        <v>2.34</v>
      </c>
      <c r="F6">
        <v>1.99</v>
      </c>
      <c r="G6">
        <v>16</v>
      </c>
      <c r="H6">
        <v>0.13</v>
      </c>
      <c r="I6">
        <v>0.02</v>
      </c>
      <c r="J6">
        <v>26.9</v>
      </c>
      <c r="K6">
        <v>14.88</v>
      </c>
      <c r="L6">
        <v>15.09</v>
      </c>
      <c r="M6">
        <v>1.18</v>
      </c>
      <c r="N6">
        <v>9.98</v>
      </c>
      <c r="O6">
        <v>2.57</v>
      </c>
      <c r="P6">
        <f aca="true" t="shared" si="0" ref="P6:P16">SUM(D6:O6)</f>
        <v>92.19</v>
      </c>
    </row>
    <row r="7" spans="1:16" ht="15">
      <c r="A7" t="s">
        <v>15</v>
      </c>
      <c r="C7" t="s">
        <v>18</v>
      </c>
      <c r="D7">
        <v>1.11</v>
      </c>
      <c r="E7">
        <v>2.52</v>
      </c>
      <c r="F7">
        <v>2.05</v>
      </c>
      <c r="G7">
        <v>15.35</v>
      </c>
      <c r="H7">
        <v>0.1</v>
      </c>
      <c r="I7">
        <v>0.01</v>
      </c>
      <c r="J7">
        <v>27.61</v>
      </c>
      <c r="K7">
        <v>15.03</v>
      </c>
      <c r="L7">
        <v>15.49</v>
      </c>
      <c r="M7">
        <v>1.41</v>
      </c>
      <c r="N7">
        <v>9.92</v>
      </c>
      <c r="O7">
        <v>2.54</v>
      </c>
      <c r="P7">
        <f t="shared" si="0"/>
        <v>93.14</v>
      </c>
    </row>
    <row r="8" spans="1:16" ht="15">
      <c r="A8" t="s">
        <v>15</v>
      </c>
      <c r="C8" t="s">
        <v>19</v>
      </c>
      <c r="D8">
        <v>0.84</v>
      </c>
      <c r="E8">
        <v>2.47</v>
      </c>
      <c r="F8">
        <v>2.06</v>
      </c>
      <c r="G8">
        <v>15.17</v>
      </c>
      <c r="H8">
        <v>0.12</v>
      </c>
      <c r="I8">
        <v>0.01</v>
      </c>
      <c r="J8">
        <v>27.87</v>
      </c>
      <c r="K8">
        <v>14.98</v>
      </c>
      <c r="L8">
        <v>15.47</v>
      </c>
      <c r="M8">
        <v>1.66</v>
      </c>
      <c r="N8">
        <v>9.71</v>
      </c>
      <c r="O8">
        <v>2.56</v>
      </c>
      <c r="P8">
        <f t="shared" si="0"/>
        <v>92.92000000000002</v>
      </c>
    </row>
    <row r="9" spans="1:16" ht="15">
      <c r="A9" t="s">
        <v>15</v>
      </c>
      <c r="C9" t="s">
        <v>20</v>
      </c>
      <c r="D9">
        <v>0.96</v>
      </c>
      <c r="E9">
        <v>2.58</v>
      </c>
      <c r="F9">
        <v>2</v>
      </c>
      <c r="G9">
        <v>15.23</v>
      </c>
      <c r="H9">
        <v>0.14</v>
      </c>
      <c r="I9">
        <v>0.02</v>
      </c>
      <c r="J9">
        <v>27.7</v>
      </c>
      <c r="K9">
        <v>15.01</v>
      </c>
      <c r="L9">
        <v>15.64</v>
      </c>
      <c r="M9">
        <v>1.62</v>
      </c>
      <c r="N9">
        <v>9.78</v>
      </c>
      <c r="O9">
        <v>2.57</v>
      </c>
      <c r="P9">
        <f t="shared" si="0"/>
        <v>93.25</v>
      </c>
    </row>
    <row r="10" spans="1:16" ht="15">
      <c r="A10" t="s">
        <v>15</v>
      </c>
      <c r="C10" t="s">
        <v>21</v>
      </c>
      <c r="D10">
        <v>1.21</v>
      </c>
      <c r="E10">
        <v>2.36</v>
      </c>
      <c r="F10">
        <v>1.98</v>
      </c>
      <c r="G10">
        <v>15.1</v>
      </c>
      <c r="H10">
        <v>0.13</v>
      </c>
      <c r="I10">
        <v>0.02</v>
      </c>
      <c r="J10">
        <v>27.59</v>
      </c>
      <c r="K10">
        <v>15.16</v>
      </c>
      <c r="L10">
        <v>14.93</v>
      </c>
      <c r="M10">
        <v>1.5</v>
      </c>
      <c r="N10">
        <v>9.83</v>
      </c>
      <c r="O10">
        <v>2.49</v>
      </c>
      <c r="P10">
        <f t="shared" si="0"/>
        <v>92.29999999999998</v>
      </c>
    </row>
    <row r="11" spans="1:16" ht="15">
      <c r="A11" t="s">
        <v>15</v>
      </c>
      <c r="C11" t="s">
        <v>22</v>
      </c>
      <c r="D11">
        <v>1.13</v>
      </c>
      <c r="E11">
        <v>2.44</v>
      </c>
      <c r="F11">
        <v>2.06</v>
      </c>
      <c r="G11">
        <v>15.09</v>
      </c>
      <c r="H11">
        <v>0.13</v>
      </c>
      <c r="I11">
        <v>0</v>
      </c>
      <c r="J11">
        <v>27.65</v>
      </c>
      <c r="K11">
        <v>14.91</v>
      </c>
      <c r="L11">
        <v>15.32</v>
      </c>
      <c r="M11">
        <v>1.41</v>
      </c>
      <c r="N11">
        <v>9.8</v>
      </c>
      <c r="O11">
        <v>2.49</v>
      </c>
      <c r="P11">
        <f t="shared" si="0"/>
        <v>92.42999999999998</v>
      </c>
    </row>
    <row r="12" spans="1:16" ht="15">
      <c r="A12" t="s">
        <v>15</v>
      </c>
      <c r="C12" t="s">
        <v>23</v>
      </c>
      <c r="D12">
        <v>1.14</v>
      </c>
      <c r="E12">
        <v>2.42</v>
      </c>
      <c r="F12">
        <v>2.08</v>
      </c>
      <c r="G12">
        <v>15.55</v>
      </c>
      <c r="H12">
        <v>0.12</v>
      </c>
      <c r="I12">
        <v>0.04</v>
      </c>
      <c r="J12">
        <v>27.28</v>
      </c>
      <c r="K12">
        <v>14.97</v>
      </c>
      <c r="L12">
        <v>15.5</v>
      </c>
      <c r="M12">
        <v>1.55</v>
      </c>
      <c r="N12">
        <v>9.79</v>
      </c>
      <c r="O12">
        <v>2.53</v>
      </c>
      <c r="P12">
        <f t="shared" si="0"/>
        <v>92.97</v>
      </c>
    </row>
    <row r="13" spans="1:16" ht="15">
      <c r="A13" t="s">
        <v>15</v>
      </c>
      <c r="C13" t="s">
        <v>24</v>
      </c>
      <c r="D13">
        <v>0.86</v>
      </c>
      <c r="E13">
        <v>2.39</v>
      </c>
      <c r="F13">
        <v>2.06</v>
      </c>
      <c r="G13">
        <v>15.59</v>
      </c>
      <c r="H13">
        <v>0.14</v>
      </c>
      <c r="I13">
        <v>0.02</v>
      </c>
      <c r="J13">
        <v>27.49</v>
      </c>
      <c r="K13">
        <v>14.92</v>
      </c>
      <c r="L13">
        <v>15.45</v>
      </c>
      <c r="M13">
        <v>1.38</v>
      </c>
      <c r="N13">
        <v>10.06</v>
      </c>
      <c r="O13">
        <v>2.62</v>
      </c>
      <c r="P13">
        <f t="shared" si="0"/>
        <v>92.98</v>
      </c>
    </row>
    <row r="14" spans="1:16" ht="15">
      <c r="A14" t="s">
        <v>15</v>
      </c>
      <c r="C14" t="s">
        <v>25</v>
      </c>
      <c r="D14">
        <v>1.37</v>
      </c>
      <c r="E14">
        <v>2.54</v>
      </c>
      <c r="F14">
        <v>2.03</v>
      </c>
      <c r="G14">
        <v>16.34</v>
      </c>
      <c r="H14">
        <v>0.1</v>
      </c>
      <c r="I14">
        <v>0.01</v>
      </c>
      <c r="J14">
        <v>28.07</v>
      </c>
      <c r="K14">
        <v>15.22</v>
      </c>
      <c r="L14">
        <v>15.47</v>
      </c>
      <c r="M14">
        <v>0.87</v>
      </c>
      <c r="N14">
        <v>9.8</v>
      </c>
      <c r="O14">
        <v>2.57</v>
      </c>
      <c r="P14">
        <f t="shared" si="0"/>
        <v>94.39</v>
      </c>
    </row>
    <row r="15" spans="1:16" ht="15">
      <c r="A15" t="s">
        <v>15</v>
      </c>
      <c r="C15" t="s">
        <v>26</v>
      </c>
      <c r="D15">
        <v>1.02</v>
      </c>
      <c r="E15">
        <v>2.47</v>
      </c>
      <c r="F15">
        <v>2.01</v>
      </c>
      <c r="G15">
        <v>16.52</v>
      </c>
      <c r="H15">
        <v>0.14</v>
      </c>
      <c r="I15">
        <v>0</v>
      </c>
      <c r="J15">
        <v>28.75</v>
      </c>
      <c r="K15">
        <v>15.29</v>
      </c>
      <c r="L15">
        <v>15.48</v>
      </c>
      <c r="M15">
        <v>0.56</v>
      </c>
      <c r="N15">
        <v>10.2</v>
      </c>
      <c r="O15">
        <v>2.69</v>
      </c>
      <c r="P15">
        <f t="shared" si="0"/>
        <v>95.13</v>
      </c>
    </row>
    <row r="16" spans="1:16" ht="15.75" thickBot="1">
      <c r="A16" t="s">
        <v>15</v>
      </c>
      <c r="B16" s="1"/>
      <c r="C16" s="1" t="s">
        <v>27</v>
      </c>
      <c r="D16" s="1">
        <v>1.07</v>
      </c>
      <c r="E16" s="1">
        <v>2.43</v>
      </c>
      <c r="F16" s="1">
        <v>1.96</v>
      </c>
      <c r="G16" s="1">
        <v>16.46</v>
      </c>
      <c r="H16" s="1">
        <v>0.12</v>
      </c>
      <c r="I16" s="1">
        <v>0.02</v>
      </c>
      <c r="J16" s="1">
        <v>27.98</v>
      </c>
      <c r="K16" s="1">
        <v>14.95</v>
      </c>
      <c r="L16" s="1">
        <v>15.51</v>
      </c>
      <c r="M16" s="1">
        <v>0.64</v>
      </c>
      <c r="N16" s="1">
        <v>10.14</v>
      </c>
      <c r="O16" s="1">
        <v>2.67</v>
      </c>
      <c r="P16" s="1">
        <f t="shared" si="0"/>
        <v>93.95000000000002</v>
      </c>
    </row>
    <row r="17" spans="3:15" ht="15">
      <c r="C17" t="s">
        <v>29</v>
      </c>
      <c r="D17">
        <f>AVERAGE(D5:D16)</f>
        <v>1.0883333333333332</v>
      </c>
      <c r="E17">
        <f aca="true" t="shared" si="1" ref="E17:O17">AVERAGE(E5:E16)</f>
        <v>2.4516666666666667</v>
      </c>
      <c r="F17">
        <f t="shared" si="1"/>
        <v>2.021666666666667</v>
      </c>
      <c r="G17">
        <f t="shared" si="1"/>
        <v>15.717500000000001</v>
      </c>
      <c r="H17">
        <f t="shared" si="1"/>
        <v>0.12250000000000001</v>
      </c>
      <c r="I17">
        <f t="shared" si="1"/>
        <v>0.015833333333333335</v>
      </c>
      <c r="J17">
        <f t="shared" si="1"/>
        <v>27.703333333333337</v>
      </c>
      <c r="K17">
        <f t="shared" si="1"/>
        <v>15.019166666666663</v>
      </c>
      <c r="L17">
        <f t="shared" si="1"/>
        <v>15.38583333333333</v>
      </c>
      <c r="M17">
        <f t="shared" si="1"/>
        <v>1.2158333333333333</v>
      </c>
      <c r="N17">
        <f t="shared" si="1"/>
        <v>9.925833333333333</v>
      </c>
      <c r="O17">
        <f t="shared" si="1"/>
        <v>2.584166666666667</v>
      </c>
    </row>
    <row r="18" spans="3:15" ht="15">
      <c r="C18" t="s">
        <v>30</v>
      </c>
      <c r="D18">
        <f>STDEV(D5:D16)</f>
        <v>0.15307950004273388</v>
      </c>
      <c r="E18">
        <f aca="true" t="shared" si="2" ref="E18:O18">STDEV(E5:E16)</f>
        <v>0.07132936834066632</v>
      </c>
      <c r="F18">
        <f t="shared" si="2"/>
        <v>0.039962103260085036</v>
      </c>
      <c r="G18">
        <f t="shared" si="2"/>
        <v>0.5557161636531277</v>
      </c>
      <c r="H18">
        <f t="shared" si="2"/>
        <v>0.015447859516332919</v>
      </c>
      <c r="I18">
        <f t="shared" si="2"/>
        <v>0.010836246694508318</v>
      </c>
      <c r="J18">
        <f t="shared" si="2"/>
        <v>0.45249476809258277</v>
      </c>
      <c r="K18">
        <f t="shared" si="2"/>
        <v>0.13331155125145044</v>
      </c>
      <c r="L18">
        <f t="shared" si="2"/>
        <v>0.2004294631461841</v>
      </c>
      <c r="M18">
        <f t="shared" si="2"/>
        <v>0.39343379559355535</v>
      </c>
      <c r="N18">
        <f t="shared" si="2"/>
        <v>0.1650045913044079</v>
      </c>
      <c r="O18">
        <f t="shared" si="2"/>
        <v>0.07354137157634516</v>
      </c>
    </row>
    <row r="20" spans="2:8" ht="15.75" thickBot="1">
      <c r="B20" s="2" t="s">
        <v>31</v>
      </c>
      <c r="C20" s="2" t="s">
        <v>32</v>
      </c>
      <c r="D20" s="2" t="s">
        <v>33</v>
      </c>
      <c r="E20" s="2" t="s">
        <v>34</v>
      </c>
      <c r="F20" s="2" t="s">
        <v>35</v>
      </c>
      <c r="G20" s="2" t="s">
        <v>36</v>
      </c>
      <c r="H20" s="2" t="s">
        <v>37</v>
      </c>
    </row>
    <row r="21" spans="2:8" ht="15.75">
      <c r="B21" s="3" t="s">
        <v>38</v>
      </c>
      <c r="C21" s="3">
        <v>27.7</v>
      </c>
      <c r="D21" s="4">
        <v>60.08</v>
      </c>
      <c r="E21" s="3">
        <f aca="true" t="shared" si="3" ref="E21:E33">C21/D21</f>
        <v>0.46105193075898804</v>
      </c>
      <c r="F21" s="3">
        <f>2*E21</f>
        <v>0.9221038615179761</v>
      </c>
      <c r="G21" s="3">
        <f>F21*E43</f>
        <v>8.305551215861161</v>
      </c>
      <c r="H21" s="5">
        <f>G21/2</f>
        <v>4.152775607930581</v>
      </c>
    </row>
    <row r="22" spans="2:8" ht="15.75">
      <c r="B22" s="6" t="s">
        <v>39</v>
      </c>
      <c r="C22" s="6">
        <v>15.72</v>
      </c>
      <c r="D22" s="7">
        <v>79.8988</v>
      </c>
      <c r="E22" s="6">
        <f t="shared" si="3"/>
        <v>0.19674888734248827</v>
      </c>
      <c r="F22" s="6">
        <f>2*E22</f>
        <v>0.39349777468497654</v>
      </c>
      <c r="G22" s="3">
        <f>F22*E43</f>
        <v>3.544303475308411</v>
      </c>
      <c r="H22" s="8">
        <f>G22/2</f>
        <v>1.7721517376542055</v>
      </c>
    </row>
    <row r="23" spans="2:8" ht="15.75">
      <c r="B23" s="9" t="s">
        <v>40</v>
      </c>
      <c r="C23" s="6">
        <v>1.22</v>
      </c>
      <c r="D23" s="7">
        <v>123.22</v>
      </c>
      <c r="E23" s="6">
        <f t="shared" si="3"/>
        <v>0.009900990099009901</v>
      </c>
      <c r="F23" s="9">
        <f>2*E23</f>
        <v>0.019801980198019802</v>
      </c>
      <c r="G23" s="3">
        <f>F23*E43</f>
        <v>0.17835990887119368</v>
      </c>
      <c r="H23" s="8">
        <f>G23/2</f>
        <v>0.08917995443559684</v>
      </c>
    </row>
    <row r="24" spans="2:8" ht="15.75">
      <c r="B24" s="6" t="s">
        <v>41</v>
      </c>
      <c r="C24" s="6">
        <v>0.02</v>
      </c>
      <c r="D24" s="7">
        <v>101.94</v>
      </c>
      <c r="E24" s="6">
        <f t="shared" si="3"/>
        <v>0.00019619383951343929</v>
      </c>
      <c r="F24" s="6">
        <f>3*E24</f>
        <v>0.0005885815185403178</v>
      </c>
      <c r="G24" s="3">
        <f>F24*E43</f>
        <v>0.005301456973511054</v>
      </c>
      <c r="H24" s="8">
        <f>G24*2/3</f>
        <v>0.0035343046490073694</v>
      </c>
    </row>
    <row r="25" spans="2:8" ht="15.75">
      <c r="B25" s="9" t="s">
        <v>42</v>
      </c>
      <c r="C25" s="6">
        <v>2.58</v>
      </c>
      <c r="D25" s="7">
        <v>328.2382</v>
      </c>
      <c r="E25" s="6">
        <f t="shared" si="3"/>
        <v>0.007860145467529374</v>
      </c>
      <c r="F25" s="6">
        <f>E25*3</f>
        <v>0.02358043640258812</v>
      </c>
      <c r="G25" s="3">
        <f>F25*E43</f>
        <v>0.21239312663938406</v>
      </c>
      <c r="H25" s="8">
        <f>G25*2/3</f>
        <v>0.14159541775958936</v>
      </c>
    </row>
    <row r="26" spans="2:8" ht="15">
      <c r="B26" s="6" t="s">
        <v>43</v>
      </c>
      <c r="C26" s="6">
        <v>15.39</v>
      </c>
      <c r="D26" s="7">
        <v>71.85</v>
      </c>
      <c r="E26" s="6">
        <f t="shared" si="3"/>
        <v>0.21419624217119002</v>
      </c>
      <c r="F26" s="6">
        <f aca="true" t="shared" si="4" ref="F26:F32">E26*1</f>
        <v>0.21419624217119002</v>
      </c>
      <c r="G26" s="3">
        <f>F26*E43</f>
        <v>1.929303122827382</v>
      </c>
      <c r="H26" s="8">
        <f>G26</f>
        <v>1.929303122827382</v>
      </c>
    </row>
    <row r="27" spans="2:8" ht="15">
      <c r="B27" s="6" t="s">
        <v>44</v>
      </c>
      <c r="C27" s="6">
        <v>15.02</v>
      </c>
      <c r="D27" s="7">
        <v>70.94</v>
      </c>
      <c r="E27" s="6">
        <f t="shared" si="3"/>
        <v>0.2117282210318579</v>
      </c>
      <c r="F27" s="6">
        <f t="shared" si="4"/>
        <v>0.2117282210318579</v>
      </c>
      <c r="G27" s="3">
        <f>F27*E43</f>
        <v>1.9070732235394576</v>
      </c>
      <c r="H27" s="8">
        <f>G27</f>
        <v>1.9070732235394576</v>
      </c>
    </row>
    <row r="28" spans="2:8" ht="15">
      <c r="B28" s="6" t="s">
        <v>45</v>
      </c>
      <c r="C28" s="6">
        <v>0.12</v>
      </c>
      <c r="D28" s="10">
        <v>40.3114</v>
      </c>
      <c r="E28" s="6">
        <f t="shared" si="3"/>
        <v>0.002976825414150836</v>
      </c>
      <c r="F28" s="6">
        <f t="shared" si="4"/>
        <v>0.002976825414150836</v>
      </c>
      <c r="G28" s="3">
        <f>F28*E43</f>
        <v>0.02681278863446652</v>
      </c>
      <c r="H28" s="8">
        <f>G28</f>
        <v>0.02681278863446652</v>
      </c>
    </row>
    <row r="29" spans="2:8" ht="15">
      <c r="B29" s="6" t="s">
        <v>46</v>
      </c>
      <c r="C29" s="6">
        <v>9.93</v>
      </c>
      <c r="D29" s="10">
        <v>153.33</v>
      </c>
      <c r="E29" s="6">
        <f t="shared" si="3"/>
        <v>0.06476227744081392</v>
      </c>
      <c r="F29" s="6">
        <f t="shared" si="4"/>
        <v>0.06476227744081392</v>
      </c>
      <c r="G29" s="3">
        <f>F29*E43</f>
        <v>0.5833251920830439</v>
      </c>
      <c r="H29" s="8">
        <f>G29</f>
        <v>0.5833251920830439</v>
      </c>
    </row>
    <row r="30" spans="2:8" ht="15.75">
      <c r="B30" s="6" t="s">
        <v>47</v>
      </c>
      <c r="C30" s="6">
        <v>2.45</v>
      </c>
      <c r="D30" s="10">
        <v>61.98</v>
      </c>
      <c r="E30" s="6">
        <f t="shared" si="3"/>
        <v>0.03952888028396257</v>
      </c>
      <c r="F30" s="6">
        <f t="shared" si="4"/>
        <v>0.03952888028396257</v>
      </c>
      <c r="G30" s="3">
        <f>F30*E43</f>
        <v>0.3560435580040084</v>
      </c>
      <c r="H30" s="8">
        <f>2*G30</f>
        <v>0.7120871160080168</v>
      </c>
    </row>
    <row r="31" spans="2:8" ht="15.75">
      <c r="B31" s="6" t="s">
        <v>48</v>
      </c>
      <c r="C31" s="6">
        <v>2.02</v>
      </c>
      <c r="D31" s="10">
        <v>94.2</v>
      </c>
      <c r="E31" s="6">
        <f t="shared" si="3"/>
        <v>0.021443736730360933</v>
      </c>
      <c r="F31" s="6">
        <f t="shared" si="4"/>
        <v>0.021443736730360933</v>
      </c>
      <c r="G31" s="3">
        <f>F31*E43</f>
        <v>0.19314749791879476</v>
      </c>
      <c r="H31" s="8">
        <f>2*G31</f>
        <v>0.3862949958375895</v>
      </c>
    </row>
    <row r="32" spans="2:8" ht="15.75">
      <c r="B32" s="6" t="s">
        <v>49</v>
      </c>
      <c r="C32" s="6">
        <v>0</v>
      </c>
      <c r="D32" s="10">
        <v>18.015</v>
      </c>
      <c r="E32" s="6">
        <f t="shared" si="3"/>
        <v>0</v>
      </c>
      <c r="F32" s="6">
        <f t="shared" si="4"/>
        <v>0</v>
      </c>
      <c r="G32" s="3">
        <f>F32*E43</f>
        <v>0</v>
      </c>
      <c r="H32" s="8">
        <f>2*G32</f>
        <v>0</v>
      </c>
    </row>
    <row r="33" spans="2:8" ht="15">
      <c r="B33" s="6" t="s">
        <v>50</v>
      </c>
      <c r="C33" s="6">
        <v>1.09</v>
      </c>
      <c r="D33" s="10">
        <v>18.998403</v>
      </c>
      <c r="E33" s="6">
        <f t="shared" si="3"/>
        <v>0.05737324342472365</v>
      </c>
      <c r="F33" s="6">
        <f>E33*1</f>
        <v>0.05737324342472365</v>
      </c>
      <c r="G33" s="3">
        <f>F33*E43</f>
        <v>0.5167708666783654</v>
      </c>
      <c r="H33" s="8">
        <f>G33</f>
        <v>0.5167708666783654</v>
      </c>
    </row>
    <row r="34" spans="2:6" ht="15">
      <c r="B34" s="11" t="s">
        <v>51</v>
      </c>
      <c r="C34" s="12">
        <f>SUM(C21:C33)</f>
        <v>93.26000000000002</v>
      </c>
      <c r="F34">
        <f>SUM(F21:F33)</f>
        <v>1.9715820608191608</v>
      </c>
    </row>
    <row r="35" spans="2:6" ht="15">
      <c r="B35" s="13" t="s">
        <v>52</v>
      </c>
      <c r="C35" s="14">
        <f>(C33*15.9994)/(2*19)</f>
        <v>0.45893015789473685</v>
      </c>
      <c r="F35">
        <f>0.5*(F33)</f>
        <v>0.028686621712361825</v>
      </c>
    </row>
    <row r="36" spans="3:6" ht="15">
      <c r="C36" s="14">
        <f>C34-C35</f>
        <v>92.80106984210528</v>
      </c>
      <c r="F36">
        <f>F34-F35</f>
        <v>1.942895439106799</v>
      </c>
    </row>
    <row r="38" spans="6:8" ht="15">
      <c r="F38" s="15" t="s">
        <v>53</v>
      </c>
      <c r="G38" s="16"/>
      <c r="H38" s="17">
        <v>17.5</v>
      </c>
    </row>
    <row r="42" spans="4:7" ht="15">
      <c r="D42" s="18" t="s">
        <v>54</v>
      </c>
      <c r="E42" s="18"/>
      <c r="F42" s="18"/>
      <c r="G42" s="18"/>
    </row>
    <row r="43" spans="4:7" ht="15">
      <c r="D43" s="19" t="s">
        <v>55</v>
      </c>
      <c r="E43" s="18">
        <f>H38/F36</f>
        <v>9.007175397995281</v>
      </c>
      <c r="F43" s="18"/>
      <c r="G43" s="18"/>
    </row>
    <row r="44" spans="4:7" ht="15">
      <c r="D44" s="18"/>
      <c r="E44" s="18"/>
      <c r="F44" s="18"/>
      <c r="G44" s="18"/>
    </row>
    <row r="45" spans="4:7" ht="15">
      <c r="D45" s="18" t="s">
        <v>56</v>
      </c>
      <c r="E45" s="18"/>
      <c r="F45" s="18"/>
      <c r="G45" s="18"/>
    </row>
    <row r="47" spans="1:5" s="20" customFormat="1" ht="21.75">
      <c r="A47" s="20" t="s">
        <v>57</v>
      </c>
      <c r="E47" s="20" t="s">
        <v>59</v>
      </c>
    </row>
    <row r="49" spans="1:5" s="20" customFormat="1" ht="20.25">
      <c r="A49" s="20" t="s">
        <v>58</v>
      </c>
      <c r="E49" s="20" t="s">
        <v>60</v>
      </c>
    </row>
    <row r="51" ht="15">
      <c r="A51" t="s">
        <v>61</v>
      </c>
    </row>
    <row r="52" ht="15">
      <c r="A52" t="s">
        <v>62</v>
      </c>
    </row>
    <row r="53" ht="15">
      <c r="A53" t="s">
        <v>63</v>
      </c>
    </row>
    <row r="54" ht="15">
      <c r="A54" t="s">
        <v>64</v>
      </c>
    </row>
    <row r="55" ht="15">
      <c r="A55" t="s">
        <v>65</v>
      </c>
    </row>
    <row r="56" ht="15">
      <c r="A56" t="s">
        <v>66</v>
      </c>
    </row>
    <row r="57" ht="15">
      <c r="A57" t="s">
        <v>67</v>
      </c>
    </row>
    <row r="58" ht="15">
      <c r="A58" t="s">
        <v>72</v>
      </c>
    </row>
    <row r="59" ht="15">
      <c r="A59" t="s">
        <v>68</v>
      </c>
    </row>
    <row r="60" ht="15">
      <c r="A60" t="s">
        <v>69</v>
      </c>
    </row>
    <row r="61" ht="15">
      <c r="A61" t="s">
        <v>70</v>
      </c>
    </row>
    <row r="63" ht="15">
      <c r="A63" t="s">
        <v>71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2011-04-13T21:29:04Z</cp:lastPrinted>
  <dcterms:created xsi:type="dcterms:W3CDTF">2011-04-13T19:38:06Z</dcterms:created>
  <dcterms:modified xsi:type="dcterms:W3CDTF">2011-05-26T14:49:53Z</dcterms:modified>
  <cp:category/>
  <cp:version/>
  <cp:contentType/>
  <cp:contentStatus/>
</cp:coreProperties>
</file>