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3" i="1" l="1"/>
  <c r="B38" i="1" l="1"/>
  <c r="B34" i="1"/>
  <c r="B32" i="1"/>
  <c r="D19" i="1"/>
  <c r="B25" i="1" s="1"/>
  <c r="E19" i="1"/>
  <c r="B35" i="1" s="1"/>
  <c r="F19" i="1"/>
  <c r="B26" i="1" s="1"/>
  <c r="G19" i="1"/>
  <c r="B33" i="1" s="1"/>
  <c r="H19" i="1"/>
  <c r="B27" i="1" s="1"/>
  <c r="I19" i="1"/>
  <c r="B37" i="1" s="1"/>
  <c r="J19" i="1"/>
  <c r="B36" i="1" s="1"/>
  <c r="K19" i="1"/>
  <c r="L19" i="1"/>
  <c r="B28" i="1" s="1"/>
  <c r="M19" i="1"/>
  <c r="B29" i="1" s="1"/>
  <c r="N19" i="1"/>
  <c r="B31" i="1" s="1"/>
  <c r="O19" i="1"/>
  <c r="P19" i="1"/>
  <c r="B30" i="1" s="1"/>
  <c r="Q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C20" i="1"/>
  <c r="C19" i="1"/>
  <c r="B41" i="1" l="1"/>
  <c r="E40" i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E41" i="1" l="1"/>
  <c r="D48" i="1" s="1"/>
  <c r="F39" i="1" l="1"/>
  <c r="G39" i="1" s="1"/>
  <c r="F31" i="1"/>
  <c r="G31" i="1" s="1"/>
  <c r="L45" i="1" s="1"/>
  <c r="M45" i="1" s="1"/>
  <c r="F35" i="1"/>
  <c r="G35" i="1" s="1"/>
  <c r="L49" i="1" s="1"/>
  <c r="M49" i="1" s="1"/>
  <c r="F34" i="1"/>
  <c r="G34" i="1" s="1"/>
  <c r="L48" i="1" s="1"/>
  <c r="M48" i="1" s="1"/>
  <c r="F38" i="1"/>
  <c r="G38" i="1" s="1"/>
  <c r="F33" i="1"/>
  <c r="G33" i="1" s="1"/>
  <c r="F32" i="1"/>
  <c r="G32" i="1" s="1"/>
  <c r="L46" i="1" s="1"/>
  <c r="M46" i="1" s="1"/>
  <c r="F37" i="1"/>
  <c r="G37" i="1" s="1"/>
  <c r="L51" i="1" s="1"/>
  <c r="M51" i="1" s="1"/>
  <c r="F36" i="1"/>
  <c r="G36" i="1" s="1"/>
  <c r="L50" i="1" s="1"/>
  <c r="M50" i="1" s="1"/>
  <c r="F25" i="1"/>
  <c r="G25" i="1" s="1"/>
  <c r="F29" i="1"/>
  <c r="G29" i="1" s="1"/>
  <c r="L43" i="1" s="1"/>
  <c r="M43" i="1" s="1"/>
  <c r="F28" i="1"/>
  <c r="G28" i="1" s="1"/>
  <c r="L42" i="1" s="1"/>
  <c r="M42" i="1" s="1"/>
  <c r="F27" i="1"/>
  <c r="G27" i="1" s="1"/>
  <c r="L41" i="1" s="1"/>
  <c r="M41" i="1" s="1"/>
  <c r="F30" i="1"/>
  <c r="G30" i="1" s="1"/>
  <c r="L44" i="1" s="1"/>
  <c r="M44" i="1" s="1"/>
  <c r="F26" i="1"/>
  <c r="G26" i="1" s="1"/>
  <c r="J32" i="1" l="1"/>
  <c r="L55" i="1" s="1"/>
  <c r="M55" i="1" s="1"/>
  <c r="J31" i="1"/>
  <c r="L39" i="1"/>
  <c r="M39" i="1" s="1"/>
  <c r="J28" i="1"/>
  <c r="L47" i="1"/>
  <c r="M47" i="1" s="1"/>
  <c r="J29" i="1"/>
  <c r="L40" i="1"/>
  <c r="M40" i="1" s="1"/>
  <c r="J26" i="1"/>
  <c r="L52" i="1"/>
  <c r="M52" i="1" s="1"/>
  <c r="J30" i="1"/>
  <c r="J27" i="1"/>
  <c r="L30" i="1" l="1"/>
  <c r="L57" i="1"/>
  <c r="M53" i="1"/>
  <c r="L56" i="1" l="1"/>
  <c r="M56" i="1" s="1"/>
  <c r="M58" i="1" s="1"/>
</calcChain>
</file>

<file path=xl/sharedStrings.xml><?xml version="1.0" encoding="utf-8"?>
<sst xmlns="http://schemas.openxmlformats.org/spreadsheetml/2006/main" count="157" uniqueCount="61">
  <si>
    <t>Fit Calulator without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</si>
  <si>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</si>
  <si>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</si>
  <si>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</si>
  <si>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</si>
  <si>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</si>
  <si>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</si>
  <si>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</si>
  <si>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t>FeO</t>
  </si>
  <si>
    <t>ZnO</t>
  </si>
  <si>
    <t>CaO</t>
  </si>
  <si>
    <t>BaO</t>
  </si>
  <si>
    <t>SrO</t>
  </si>
  <si>
    <t>Total:</t>
  </si>
  <si>
    <t>Enter Oxygens in formula:</t>
  </si>
  <si>
    <t>Oxygen Factor Calculation:</t>
  </si>
  <si>
    <t>F=</t>
  </si>
  <si>
    <t>F is factor for anion proportion calculation</t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</si>
  <si>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</si>
  <si>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</si>
  <si>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t>Point#</t>
  </si>
  <si>
    <t>Comment</t>
  </si>
  <si>
    <t>Total</t>
  </si>
  <si>
    <t>Na2O</t>
  </si>
  <si>
    <t>SiO2</t>
  </si>
  <si>
    <t>TiO2</t>
  </si>
  <si>
    <t>ThO2</t>
  </si>
  <si>
    <t>La2O3</t>
  </si>
  <si>
    <t>Ce2O3</t>
  </si>
  <si>
    <t>Nd2O3</t>
  </si>
  <si>
    <t>Sm2O3</t>
  </si>
  <si>
    <t>Pr2O3</t>
  </si>
  <si>
    <t xml:space="preserve">R120101 </t>
  </si>
  <si>
    <t>R120101.</t>
  </si>
  <si>
    <t>Average</t>
  </si>
  <si>
    <t>Std Dev</t>
  </si>
  <si>
    <t>Sample Description: Joaquinite-(Ce) R120101</t>
  </si>
  <si>
    <r>
      <t>NaBa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Ti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(SiO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(OH)·H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</si>
  <si>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SiO</t>
    </r>
    <r>
      <rPr>
        <b/>
        <vertAlign val="subscript"/>
        <sz val="10"/>
        <rFont val="Arial"/>
        <family val="2"/>
      </rPr>
      <t>2</t>
    </r>
  </si>
  <si>
    <r>
      <t>TiO</t>
    </r>
    <r>
      <rPr>
        <b/>
        <vertAlign val="subscript"/>
        <sz val="10"/>
        <rFont val="Arial"/>
        <family val="2"/>
      </rPr>
      <t>2</t>
    </r>
  </si>
  <si>
    <r>
      <t>ThO</t>
    </r>
    <r>
      <rPr>
        <b/>
        <vertAlign val="subscript"/>
        <sz val="10"/>
        <rFont val="Arial"/>
        <family val="2"/>
      </rPr>
      <t>2</t>
    </r>
  </si>
  <si>
    <r>
      <t>La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</si>
  <si>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Ce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</si>
  <si>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Pr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</si>
  <si>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Nd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</si>
  <si>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Sm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</si>
  <si>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Na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</si>
  <si>
    <t xml:space="preserve">Na = </t>
  </si>
  <si>
    <t xml:space="preserve">Ba = </t>
  </si>
  <si>
    <t xml:space="preserve">Fe = </t>
  </si>
  <si>
    <t xml:space="preserve">Ti = </t>
  </si>
  <si>
    <t xml:space="preserve">REE = </t>
  </si>
  <si>
    <t xml:space="preserve">Si = </t>
  </si>
  <si>
    <t xml:space="preserve">OH = </t>
  </si>
  <si>
    <t xml:space="preserve">H2O = </t>
  </si>
  <si>
    <t>No. of O</t>
  </si>
  <si>
    <t>OH</t>
  </si>
  <si>
    <t>O</t>
  </si>
  <si>
    <t>H2O</t>
  </si>
  <si>
    <t>Charge Balance</t>
  </si>
  <si>
    <r>
      <t>Na</t>
    </r>
    <r>
      <rPr>
        <vertAlign val="subscript"/>
        <sz val="11"/>
        <color rgb="FF000000"/>
        <rFont val="Calibri"/>
        <family val="2"/>
        <scheme val="minor"/>
      </rPr>
      <t>0.81</t>
    </r>
    <r>
      <rPr>
        <sz val="11"/>
        <color rgb="FF000000"/>
        <rFont val="Calibri"/>
        <family val="2"/>
        <scheme val="minor"/>
      </rPr>
      <t>Ba</t>
    </r>
    <r>
      <rPr>
        <vertAlign val="subscript"/>
        <sz val="11"/>
        <color rgb="FF000000"/>
        <rFont val="Calibri"/>
        <family val="2"/>
        <scheme val="minor"/>
      </rPr>
      <t>2.00</t>
    </r>
    <r>
      <rPr>
        <sz val="11"/>
        <color rgb="FF000000"/>
        <rFont val="Calibri"/>
        <family val="2"/>
        <scheme val="minor"/>
      </rPr>
      <t>(Fe</t>
    </r>
    <r>
      <rPr>
        <vertAlign val="subscript"/>
        <sz val="11"/>
        <color rgb="FF000000"/>
        <rFont val="Calibri"/>
        <family val="2"/>
        <scheme val="minor"/>
      </rPr>
      <t>0.65</t>
    </r>
    <r>
      <rPr>
        <sz val="11"/>
        <color rgb="FF000000"/>
        <rFont val="Calibri"/>
        <family val="2"/>
        <scheme val="minor"/>
      </rPr>
      <t>Ti</t>
    </r>
    <r>
      <rPr>
        <vertAlign val="subscript"/>
        <sz val="11"/>
        <color rgb="FF000000"/>
        <rFont val="Calibri"/>
        <family val="2"/>
        <scheme val="minor"/>
      </rPr>
      <t>0.13</t>
    </r>
    <r>
      <rPr>
        <sz val="11"/>
        <color rgb="FF000000"/>
        <rFont val="Calibri"/>
        <family val="2"/>
        <scheme val="minor"/>
      </rPr>
      <t>Zn</t>
    </r>
    <r>
      <rPr>
        <vertAlign val="subscript"/>
        <sz val="11"/>
        <color rgb="FF000000"/>
        <rFont val="Calibri"/>
        <family val="2"/>
        <scheme val="minor"/>
      </rPr>
      <t>0.07</t>
    </r>
    <r>
      <rPr>
        <sz val="11"/>
        <color rgb="FF000000"/>
        <rFont val="Calibri"/>
        <family val="2"/>
        <scheme val="minor"/>
      </rPr>
      <t>)</t>
    </r>
    <r>
      <rPr>
        <vertAlign val="subscript"/>
        <sz val="11"/>
        <color rgb="FF000000"/>
        <rFont val="Calibri"/>
        <family val="2"/>
        <scheme val="minor"/>
      </rPr>
      <t>Σ=0.85</t>
    </r>
    <r>
      <rPr>
        <sz val="11"/>
        <color rgb="FF000000"/>
        <rFont val="Calibri"/>
        <family val="2"/>
        <scheme val="minor"/>
      </rPr>
      <t>Ti</t>
    </r>
    <r>
      <rPr>
        <vertAlign val="subscript"/>
        <sz val="11"/>
        <color rgb="FF000000"/>
        <rFont val="Calibri"/>
        <family val="2"/>
        <scheme val="minor"/>
      </rPr>
      <t>2.00</t>
    </r>
    <r>
      <rPr>
        <sz val="11"/>
        <color rgb="FF000000"/>
        <rFont val="Calibri"/>
        <family val="2"/>
        <scheme val="minor"/>
      </rPr>
      <t>(Ce</t>
    </r>
    <r>
      <rPr>
        <vertAlign val="subscript"/>
        <sz val="11"/>
        <color rgb="FF000000"/>
        <rFont val="Calibri"/>
        <family val="2"/>
        <scheme val="minor"/>
      </rPr>
      <t>0.72</t>
    </r>
    <r>
      <rPr>
        <sz val="11"/>
        <color rgb="FF000000"/>
        <rFont val="Calibri"/>
        <family val="2"/>
        <scheme val="minor"/>
      </rPr>
      <t>Nd</t>
    </r>
    <r>
      <rPr>
        <vertAlign val="subscript"/>
        <sz val="11"/>
        <color rgb="FF000000"/>
        <rFont val="Calibri"/>
        <family val="2"/>
        <scheme val="minor"/>
      </rPr>
      <t>0.24</t>
    </r>
    <r>
      <rPr>
        <sz val="11"/>
        <color rgb="FF000000"/>
        <rFont val="Calibri"/>
        <family val="2"/>
        <scheme val="minor"/>
      </rPr>
      <t>La</t>
    </r>
    <r>
      <rPr>
        <vertAlign val="subscript"/>
        <sz val="11"/>
        <color rgb="FF000000"/>
        <rFont val="Calibri"/>
        <family val="2"/>
        <scheme val="minor"/>
      </rPr>
      <t>0.23</t>
    </r>
    <r>
      <rPr>
        <sz val="11"/>
        <color rgb="FF000000"/>
        <rFont val="Calibri"/>
        <family val="2"/>
        <scheme val="minor"/>
      </rPr>
      <t>Pr</t>
    </r>
    <r>
      <rPr>
        <vertAlign val="subscript"/>
        <sz val="11"/>
        <color rgb="FF000000"/>
        <rFont val="Calibri"/>
        <family val="2"/>
        <scheme val="minor"/>
      </rPr>
      <t>0.07</t>
    </r>
    <r>
      <rPr>
        <sz val="11"/>
        <color rgb="FF000000"/>
        <rFont val="Calibri"/>
        <family val="2"/>
        <scheme val="minor"/>
      </rPr>
      <t>Sm</t>
    </r>
    <r>
      <rPr>
        <vertAlign val="subscript"/>
        <sz val="11"/>
        <color rgb="FF000000"/>
        <rFont val="Calibri"/>
        <family val="2"/>
        <scheme val="minor"/>
      </rPr>
      <t>0.02</t>
    </r>
    <r>
      <rPr>
        <sz val="11"/>
        <color rgb="FF000000"/>
        <rFont val="Calibri"/>
        <family val="2"/>
        <scheme val="minor"/>
      </rPr>
      <t>Sr</t>
    </r>
    <r>
      <rPr>
        <vertAlign val="subscript"/>
        <sz val="11"/>
        <color rgb="FF000000"/>
        <rFont val="Calibri"/>
        <family val="2"/>
        <scheme val="minor"/>
      </rPr>
      <t>0.59</t>
    </r>
    <r>
      <rPr>
        <sz val="11"/>
        <color rgb="FF000000"/>
        <rFont val="Calibri"/>
        <family val="2"/>
        <scheme val="minor"/>
      </rPr>
      <t>Ca</t>
    </r>
    <r>
      <rPr>
        <vertAlign val="subscript"/>
        <sz val="11"/>
        <color rgb="FF000000"/>
        <rFont val="Calibri"/>
        <family val="2"/>
        <scheme val="minor"/>
      </rPr>
      <t>0.06</t>
    </r>
    <r>
      <rPr>
        <sz val="11"/>
        <color rgb="FF000000"/>
        <rFont val="Calibri"/>
        <family val="2"/>
        <scheme val="minor"/>
      </rPr>
      <t>Th</t>
    </r>
    <r>
      <rPr>
        <vertAlign val="subscript"/>
        <sz val="11"/>
        <color rgb="FF000000"/>
        <rFont val="Calibri"/>
        <family val="2"/>
        <scheme val="minor"/>
      </rPr>
      <t>0.04</t>
    </r>
    <r>
      <rPr>
        <sz val="11"/>
        <color rgb="FF000000"/>
        <rFont val="Calibri"/>
        <family val="2"/>
        <scheme val="minor"/>
      </rPr>
      <t>Ba</t>
    </r>
    <r>
      <rPr>
        <vertAlign val="subscript"/>
        <sz val="11"/>
        <color rgb="FF000000"/>
        <rFont val="Calibri"/>
        <family val="2"/>
        <scheme val="minor"/>
      </rPr>
      <t>0.03</t>
    </r>
    <r>
      <rPr>
        <sz val="11"/>
        <color rgb="FF000000"/>
        <rFont val="Calibri"/>
        <family val="2"/>
        <scheme val="minor"/>
      </rPr>
      <t>)</t>
    </r>
    <r>
      <rPr>
        <vertAlign val="subscript"/>
        <sz val="11"/>
        <color rgb="FF000000"/>
        <rFont val="Calibri"/>
        <family val="2"/>
        <scheme val="minor"/>
      </rPr>
      <t>Σ=2.00</t>
    </r>
    <r>
      <rPr>
        <sz val="11"/>
        <color rgb="FF000000"/>
        <rFont val="Calibri"/>
        <family val="2"/>
        <scheme val="minor"/>
      </rPr>
      <t>(SiO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)</t>
    </r>
    <r>
      <rPr>
        <vertAlign val="subscript"/>
        <sz val="11"/>
        <color rgb="FF000000"/>
        <rFont val="Calibri"/>
        <family val="2"/>
        <scheme val="minor"/>
      </rPr>
      <t>7.99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2.00</t>
    </r>
    <r>
      <rPr>
        <sz val="11"/>
        <color rgb="FF000000"/>
        <rFont val="Calibri"/>
        <family val="2"/>
        <scheme val="minor"/>
      </rPr>
      <t>(O</t>
    </r>
    <r>
      <rPr>
        <vertAlign val="subscript"/>
        <sz val="11"/>
        <color rgb="FF000000"/>
        <rFont val="Calibri"/>
        <family val="2"/>
        <scheme val="minor"/>
      </rPr>
      <t>0.50</t>
    </r>
    <r>
      <rPr>
        <sz val="11"/>
        <color rgb="FF000000"/>
        <rFont val="Calibri"/>
        <family val="2"/>
        <scheme val="minor"/>
      </rPr>
      <t>OH</t>
    </r>
    <r>
      <rPr>
        <vertAlign val="subscript"/>
        <sz val="11"/>
        <color rgb="FF000000"/>
        <rFont val="Calibri"/>
        <family val="2"/>
        <scheme val="minor"/>
      </rPr>
      <t>0.50</t>
    </r>
    <r>
      <rPr>
        <sz val="11"/>
        <color rgb="FF000000"/>
        <rFont val="Calibri"/>
        <family val="2"/>
        <scheme val="minor"/>
      </rPr>
      <t>)</t>
    </r>
    <r>
      <rPr>
        <vertAlign val="subscript"/>
        <sz val="11"/>
        <color rgb="FF000000"/>
        <rFont val="Calibri"/>
        <family val="2"/>
        <scheme val="minor"/>
      </rPr>
      <t>Σ=1.00</t>
    </r>
    <r>
      <rPr>
        <sz val="11"/>
        <color rgb="FF000000"/>
        <rFont val="Calibri"/>
        <family val="2"/>
        <scheme val="minor"/>
      </rPr>
      <t>·1.52H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</si>
</sst>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bscript"/>
      <sz val="10"/>
      <name val="Arial"/>
      <family val="2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0" fontId="1" fillId="2" borderId="0" xfId="1" applyFill="1"/>
    <xf numFmtId="0" fontId="1" fillId="4" borderId="0" xfId="1" applyFill="1"/>
    <xf numFmtId="0" fontId="1" fillId="4" borderId="0" xfId="1" applyFill="1" applyAlignment="1">
      <alignment horizontal="right"/>
    </xf>
    <xf numFmtId="0" fontId="2" fillId="5" borderId="0" xfId="1" applyFont="1" applyFill="1"/>
    <xf numFmtId="0" fontId="1" fillId="5" borderId="0" xfId="1" applyFill="1"/>
    <xf numFmtId="0" fontId="4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Fill="1" applyBorder="1"/>
    <xf numFmtId="0" fontId="0" fillId="0" borderId="4" xfId="0" applyFill="1" applyBorder="1"/>
    <xf numFmtId="2" fontId="4" fillId="0" borderId="0" xfId="0" applyNumberFormat="1" applyFont="1"/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right"/>
    </xf>
    <xf numFmtId="0" fontId="1" fillId="2" borderId="0" xfId="1" applyFont="1" applyFill="1"/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2" fillId="0" borderId="1" xfId="0" applyFont="1" applyBorder="1"/>
    <xf numFmtId="2" fontId="0" fillId="0" borderId="0" xfId="0" applyNumberFormat="1"/>
    <xf numFmtId="0" fontId="5" fillId="0" borderId="1" xfId="0" applyFont="1" applyFill="1" applyBorder="1"/>
    <xf numFmtId="2" fontId="0" fillId="0" borderId="5" xfId="0" applyNumberFormat="1" applyBorder="1"/>
    <xf numFmtId="0" fontId="9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A22" workbookViewId="0">
      <selection activeCell="J36" sqref="J36"/>
    </sheetView>
  </sheetViews>
  <sheetFormatPr defaultRowHeight="15" x14ac:dyDescent="0.25"/>
  <sheetData>
    <row r="1" spans="1:17" x14ac:dyDescent="0.25">
      <c r="A1" s="6" t="s">
        <v>0</v>
      </c>
      <c r="B1" s="7"/>
      <c r="C1" s="7"/>
      <c r="D1" s="7"/>
      <c r="E1" s="1"/>
      <c r="F1" s="1"/>
      <c r="G1" s="1"/>
    </row>
    <row r="2" spans="1:17" x14ac:dyDescent="0.25">
      <c r="A2" t="s">
        <v>20</v>
      </c>
      <c r="B2" t="s">
        <v>21</v>
      </c>
      <c r="C2" t="s">
        <v>23</v>
      </c>
      <c r="D2" t="s">
        <v>24</v>
      </c>
      <c r="E2" t="s">
        <v>10</v>
      </c>
      <c r="F2" t="s">
        <v>25</v>
      </c>
      <c r="G2" t="s">
        <v>8</v>
      </c>
      <c r="H2" t="s">
        <v>26</v>
      </c>
      <c r="I2" t="s">
        <v>12</v>
      </c>
      <c r="J2" t="s">
        <v>11</v>
      </c>
      <c r="K2" t="s">
        <v>9</v>
      </c>
      <c r="L2" t="s">
        <v>27</v>
      </c>
      <c r="M2" t="s">
        <v>28</v>
      </c>
      <c r="N2" t="s">
        <v>29</v>
      </c>
      <c r="O2" t="s">
        <v>30</v>
      </c>
      <c r="P2" t="s">
        <v>31</v>
      </c>
      <c r="Q2" t="s">
        <v>22</v>
      </c>
    </row>
    <row r="3" spans="1:17" x14ac:dyDescent="0.25">
      <c r="A3">
        <v>1</v>
      </c>
      <c r="B3" t="s">
        <v>32</v>
      </c>
      <c r="C3">
        <v>1.8856949999999999</v>
      </c>
      <c r="D3">
        <v>34.275570000000002</v>
      </c>
      <c r="E3">
        <v>0.19489200000000001</v>
      </c>
      <c r="F3">
        <v>11.97739</v>
      </c>
      <c r="G3">
        <v>3.837545</v>
      </c>
      <c r="H3">
        <v>1.578233</v>
      </c>
      <c r="I3">
        <v>4.3854839999999999</v>
      </c>
      <c r="J3">
        <v>22.173400000000001</v>
      </c>
      <c r="K3">
        <v>0.28872900000000001</v>
      </c>
      <c r="L3">
        <v>2.2994840000000001</v>
      </c>
      <c r="M3">
        <v>7.8961870000000003</v>
      </c>
      <c r="N3">
        <v>3.1636929999999999</v>
      </c>
      <c r="O3">
        <v>0.44812099999999999</v>
      </c>
      <c r="P3">
        <v>1.0419499999999999</v>
      </c>
      <c r="Q3">
        <v>95.446359999999999</v>
      </c>
    </row>
    <row r="4" spans="1:17" x14ac:dyDescent="0.25">
      <c r="A4">
        <v>2</v>
      </c>
      <c r="B4" t="s">
        <v>33</v>
      </c>
      <c r="C4">
        <v>1.8137650000000001</v>
      </c>
      <c r="D4">
        <v>34.544150000000002</v>
      </c>
      <c r="E4">
        <v>0.34776400000000002</v>
      </c>
      <c r="F4">
        <v>11.777659999999999</v>
      </c>
      <c r="G4">
        <v>3.7101449999999998</v>
      </c>
      <c r="H4">
        <v>0.62771500000000002</v>
      </c>
      <c r="I4">
        <v>4.6645209999999997</v>
      </c>
      <c r="J4">
        <v>22.291679999999999</v>
      </c>
      <c r="K4">
        <v>0.31119599999999997</v>
      </c>
      <c r="L4">
        <v>2.2304729999999999</v>
      </c>
      <c r="M4">
        <v>8.0147960000000005</v>
      </c>
      <c r="N4">
        <v>2.9840360000000001</v>
      </c>
      <c r="O4">
        <v>0.30319699999999999</v>
      </c>
      <c r="P4">
        <v>0.952098</v>
      </c>
      <c r="Q4">
        <v>94.5732</v>
      </c>
    </row>
    <row r="5" spans="1:17" x14ac:dyDescent="0.25">
      <c r="A5">
        <v>3</v>
      </c>
      <c r="B5" t="s">
        <v>33</v>
      </c>
      <c r="C5">
        <v>2.0027879999999998</v>
      </c>
      <c r="D5">
        <v>34.653089999999999</v>
      </c>
      <c r="E5">
        <v>0.24121000000000001</v>
      </c>
      <c r="F5">
        <v>12.037280000000001</v>
      </c>
      <c r="G5">
        <v>3.379289</v>
      </c>
      <c r="H5">
        <v>0.63518600000000003</v>
      </c>
      <c r="I5">
        <v>5.5119109999999996</v>
      </c>
      <c r="J5">
        <v>22.613479999999999</v>
      </c>
      <c r="K5">
        <v>0.46564100000000003</v>
      </c>
      <c r="L5">
        <v>2.072368</v>
      </c>
      <c r="M5">
        <v>7.880077</v>
      </c>
      <c r="N5">
        <v>2.6929349999999999</v>
      </c>
      <c r="O5">
        <v>0.207618</v>
      </c>
      <c r="P5">
        <v>0.78818900000000003</v>
      </c>
      <c r="Q5">
        <v>95.181079999999994</v>
      </c>
    </row>
    <row r="6" spans="1:17" x14ac:dyDescent="0.25">
      <c r="A6">
        <v>4</v>
      </c>
      <c r="B6" t="s">
        <v>33</v>
      </c>
      <c r="C6">
        <v>1.878549</v>
      </c>
      <c r="D6">
        <v>34.225290000000001</v>
      </c>
      <c r="E6">
        <v>0.25989699999999999</v>
      </c>
      <c r="F6">
        <v>13.35896</v>
      </c>
      <c r="G6">
        <v>2.6374849999999999</v>
      </c>
      <c r="H6">
        <v>0.43900299999999998</v>
      </c>
      <c r="I6">
        <v>3.5351119999999998</v>
      </c>
      <c r="J6">
        <v>22.57114</v>
      </c>
      <c r="K6">
        <v>0.21138899999999999</v>
      </c>
      <c r="L6">
        <v>3.701965</v>
      </c>
      <c r="M6">
        <v>9.3413620000000002</v>
      </c>
      <c r="N6">
        <v>2.1665649999999999</v>
      </c>
      <c r="O6">
        <v>0.24043100000000001</v>
      </c>
      <c r="P6">
        <v>0.80796400000000002</v>
      </c>
      <c r="Q6">
        <v>95.375110000000006</v>
      </c>
    </row>
    <row r="7" spans="1:17" x14ac:dyDescent="0.25">
      <c r="A7">
        <v>5</v>
      </c>
      <c r="B7" t="s">
        <v>33</v>
      </c>
      <c r="C7">
        <v>1.7555190000000001</v>
      </c>
      <c r="D7">
        <v>34.339579999999998</v>
      </c>
      <c r="E7">
        <v>0.28205000000000002</v>
      </c>
      <c r="F7">
        <v>12.79407</v>
      </c>
      <c r="G7">
        <v>3.0547589999999998</v>
      </c>
      <c r="H7">
        <v>0.789018</v>
      </c>
      <c r="I7">
        <v>3.765263</v>
      </c>
      <c r="J7">
        <v>22.346540000000001</v>
      </c>
      <c r="K7">
        <v>0.218169</v>
      </c>
      <c r="L7">
        <v>2.9255360000000001</v>
      </c>
      <c r="M7">
        <v>8.9445230000000002</v>
      </c>
      <c r="N7">
        <v>2.5524559999999998</v>
      </c>
      <c r="O7">
        <v>0.283966</v>
      </c>
      <c r="P7">
        <v>0.73659699999999995</v>
      </c>
      <c r="Q7">
        <v>94.788049999999998</v>
      </c>
    </row>
    <row r="8" spans="1:17" x14ac:dyDescent="0.25">
      <c r="A8">
        <v>6</v>
      </c>
      <c r="B8" t="s">
        <v>33</v>
      </c>
      <c r="C8">
        <v>1.755789</v>
      </c>
      <c r="D8">
        <v>34.641530000000003</v>
      </c>
      <c r="E8">
        <v>0.21315200000000001</v>
      </c>
      <c r="F8">
        <v>12.677</v>
      </c>
      <c r="G8">
        <v>2.9465300000000001</v>
      </c>
      <c r="H8">
        <v>0.58724600000000005</v>
      </c>
      <c r="I8">
        <v>4.6912589999999996</v>
      </c>
      <c r="J8">
        <v>22.491240000000001</v>
      </c>
      <c r="K8">
        <v>0.45369900000000002</v>
      </c>
      <c r="L8">
        <v>2.5524079999999998</v>
      </c>
      <c r="M8">
        <v>8.2324079999999995</v>
      </c>
      <c r="N8">
        <v>2.828732</v>
      </c>
      <c r="O8">
        <v>0.32052000000000003</v>
      </c>
      <c r="P8">
        <v>0.544794</v>
      </c>
      <c r="Q8">
        <v>94.936319999999995</v>
      </c>
    </row>
    <row r="9" spans="1:17" x14ac:dyDescent="0.25">
      <c r="A9">
        <v>7</v>
      </c>
      <c r="B9" t="s">
        <v>33</v>
      </c>
      <c r="C9">
        <v>1.8694519999999999</v>
      </c>
      <c r="D9">
        <v>34.584409999999998</v>
      </c>
      <c r="E9">
        <v>0.19908799999999999</v>
      </c>
      <c r="F9">
        <v>12.69577</v>
      </c>
      <c r="G9">
        <v>2.9672580000000002</v>
      </c>
      <c r="H9">
        <v>0.62375199999999997</v>
      </c>
      <c r="I9">
        <v>4.5165040000000003</v>
      </c>
      <c r="J9">
        <v>22.687619999999999</v>
      </c>
      <c r="K9">
        <v>0.45858100000000002</v>
      </c>
      <c r="L9">
        <v>3.0425019999999998</v>
      </c>
      <c r="M9">
        <v>8.4997480000000003</v>
      </c>
      <c r="N9">
        <v>2.849888</v>
      </c>
      <c r="O9">
        <v>0.15574199999999999</v>
      </c>
      <c r="P9">
        <v>0.65176400000000001</v>
      </c>
      <c r="Q9">
        <v>95.802090000000007</v>
      </c>
    </row>
    <row r="10" spans="1:17" x14ac:dyDescent="0.25">
      <c r="A10">
        <v>8</v>
      </c>
      <c r="B10" t="s">
        <v>33</v>
      </c>
      <c r="C10">
        <v>1.763976</v>
      </c>
      <c r="D10">
        <v>34.608890000000002</v>
      </c>
      <c r="E10">
        <v>0.179419</v>
      </c>
      <c r="F10">
        <v>12.347910000000001</v>
      </c>
      <c r="G10">
        <v>3.0167419999999998</v>
      </c>
      <c r="H10">
        <v>0.33824399999999999</v>
      </c>
      <c r="I10">
        <v>4.4310549999999997</v>
      </c>
      <c r="J10">
        <v>22.268090000000001</v>
      </c>
      <c r="K10">
        <v>0.57250000000000001</v>
      </c>
      <c r="L10">
        <v>3.3770739999999999</v>
      </c>
      <c r="M10">
        <v>9.3850549999999995</v>
      </c>
      <c r="N10">
        <v>2.8665159999999998</v>
      </c>
      <c r="O10">
        <v>8.0524999999999999E-2</v>
      </c>
      <c r="P10">
        <v>0.75533700000000004</v>
      </c>
      <c r="Q10">
        <v>95.991339999999994</v>
      </c>
    </row>
    <row r="11" spans="1:17" x14ac:dyDescent="0.25">
      <c r="A11">
        <v>9</v>
      </c>
      <c r="B11" t="s">
        <v>33</v>
      </c>
      <c r="C11">
        <v>1.7985359999999999</v>
      </c>
      <c r="D11">
        <v>34.543030000000002</v>
      </c>
      <c r="E11">
        <v>0.18026800000000001</v>
      </c>
      <c r="F11">
        <v>11.965730000000001</v>
      </c>
      <c r="G11">
        <v>2.931959</v>
      </c>
      <c r="H11">
        <v>0.54105099999999995</v>
      </c>
      <c r="I11">
        <v>3.1261209999999999</v>
      </c>
      <c r="J11">
        <v>21.920860000000001</v>
      </c>
      <c r="K11">
        <v>0.77651599999999998</v>
      </c>
      <c r="L11">
        <v>3.2750249999999999</v>
      </c>
      <c r="M11">
        <v>10.181710000000001</v>
      </c>
      <c r="N11">
        <v>3.2693840000000001</v>
      </c>
      <c r="O11">
        <v>0.23980699999999999</v>
      </c>
      <c r="P11">
        <v>0.96405600000000002</v>
      </c>
      <c r="Q11">
        <v>95.714070000000007</v>
      </c>
    </row>
    <row r="12" spans="1:17" x14ac:dyDescent="0.25">
      <c r="A12">
        <v>10</v>
      </c>
      <c r="B12" t="s">
        <v>33</v>
      </c>
      <c r="C12">
        <v>1.7701629999999999</v>
      </c>
      <c r="D12">
        <v>34.598950000000002</v>
      </c>
      <c r="E12">
        <v>0.24876999999999999</v>
      </c>
      <c r="F12">
        <v>12.12008</v>
      </c>
      <c r="G12">
        <v>3.3157489999999998</v>
      </c>
      <c r="H12">
        <v>0.69917200000000002</v>
      </c>
      <c r="I12">
        <v>4.3611829999999996</v>
      </c>
      <c r="J12">
        <v>22.645949999999999</v>
      </c>
      <c r="K12">
        <v>0.486396</v>
      </c>
      <c r="L12">
        <v>2.5033259999999999</v>
      </c>
      <c r="M12">
        <v>8.7695900000000009</v>
      </c>
      <c r="N12">
        <v>3.0635690000000002</v>
      </c>
      <c r="O12">
        <v>0.29497299999999999</v>
      </c>
      <c r="P12">
        <v>0.77461500000000005</v>
      </c>
      <c r="Q12">
        <v>95.652479999999997</v>
      </c>
    </row>
    <row r="13" spans="1:17" x14ac:dyDescent="0.25">
      <c r="A13">
        <v>11</v>
      </c>
      <c r="B13" t="s">
        <v>33</v>
      </c>
      <c r="C13">
        <v>1.9495979999999999</v>
      </c>
      <c r="D13">
        <v>34.322490000000002</v>
      </c>
      <c r="E13">
        <v>0.236481</v>
      </c>
      <c r="F13">
        <v>11.737550000000001</v>
      </c>
      <c r="G13">
        <v>3.9883350000000002</v>
      </c>
      <c r="H13">
        <v>1.0122</v>
      </c>
      <c r="I13">
        <v>4.3424120000000004</v>
      </c>
      <c r="J13">
        <v>22.313379999999999</v>
      </c>
      <c r="K13">
        <v>0.22478200000000001</v>
      </c>
      <c r="L13">
        <v>2.2870499999999998</v>
      </c>
      <c r="M13">
        <v>8.4655609999999992</v>
      </c>
      <c r="N13">
        <v>3.0303599999999999</v>
      </c>
      <c r="O13">
        <v>0.34669100000000003</v>
      </c>
      <c r="P13">
        <v>0.83872000000000002</v>
      </c>
      <c r="Q13">
        <v>95.095609999999994</v>
      </c>
    </row>
    <row r="14" spans="1:17" x14ac:dyDescent="0.25">
      <c r="A14">
        <v>12</v>
      </c>
      <c r="B14" t="s">
        <v>33</v>
      </c>
      <c r="C14">
        <v>1.7299389999999999</v>
      </c>
      <c r="D14">
        <v>34.211880000000001</v>
      </c>
      <c r="E14">
        <v>0.29661399999999999</v>
      </c>
      <c r="F14">
        <v>11.951919999999999</v>
      </c>
      <c r="G14">
        <v>3.8900709999999998</v>
      </c>
      <c r="H14">
        <v>0.82932099999999997</v>
      </c>
      <c r="I14">
        <v>4.365996</v>
      </c>
      <c r="J14">
        <v>22.057310000000001</v>
      </c>
      <c r="K14">
        <v>0.25975599999999999</v>
      </c>
      <c r="L14">
        <v>2.381291</v>
      </c>
      <c r="M14">
        <v>8.5723350000000007</v>
      </c>
      <c r="N14">
        <v>2.6559620000000002</v>
      </c>
      <c r="O14">
        <v>0.30679200000000001</v>
      </c>
      <c r="P14">
        <v>0.75205500000000003</v>
      </c>
      <c r="Q14">
        <v>94.261240000000001</v>
      </c>
    </row>
    <row r="15" spans="1:17" x14ac:dyDescent="0.25">
      <c r="A15">
        <v>13</v>
      </c>
      <c r="B15" t="s">
        <v>32</v>
      </c>
      <c r="C15">
        <v>1.728416</v>
      </c>
      <c r="D15">
        <v>34.793680000000002</v>
      </c>
      <c r="E15">
        <v>0.285103</v>
      </c>
      <c r="F15">
        <v>12.54116</v>
      </c>
      <c r="G15">
        <v>3.1674829999999998</v>
      </c>
      <c r="H15">
        <v>0.38425399999999998</v>
      </c>
      <c r="I15">
        <v>5.215554</v>
      </c>
      <c r="J15">
        <v>22.600290000000001</v>
      </c>
      <c r="K15">
        <v>0.487035</v>
      </c>
      <c r="L15">
        <v>2.4040659999999998</v>
      </c>
      <c r="M15">
        <v>7.4488390000000004</v>
      </c>
      <c r="N15">
        <v>3.0969000000000002</v>
      </c>
      <c r="O15">
        <v>0.35496800000000001</v>
      </c>
      <c r="P15">
        <v>0.75935799999999998</v>
      </c>
      <c r="Q15">
        <v>95.267110000000002</v>
      </c>
    </row>
    <row r="16" spans="1:17" x14ac:dyDescent="0.25">
      <c r="A16">
        <v>14</v>
      </c>
      <c r="B16" t="s">
        <v>32</v>
      </c>
      <c r="C16">
        <v>1.6129899999999999</v>
      </c>
      <c r="D16">
        <v>34.820959999999999</v>
      </c>
      <c r="E16">
        <v>0.29147299999999998</v>
      </c>
      <c r="F16">
        <v>11.97601</v>
      </c>
      <c r="G16">
        <v>3.2907820000000001</v>
      </c>
      <c r="H16">
        <v>0.356512</v>
      </c>
      <c r="I16">
        <v>4.6591699999999996</v>
      </c>
      <c r="J16">
        <v>22.268619999999999</v>
      </c>
      <c r="K16">
        <v>0.56231200000000003</v>
      </c>
      <c r="L16">
        <v>3.087685</v>
      </c>
      <c r="M16">
        <v>8.6392849999999992</v>
      </c>
      <c r="N16">
        <v>2.6025160000000001</v>
      </c>
      <c r="O16">
        <v>0.162689</v>
      </c>
      <c r="P16">
        <v>0.94453100000000001</v>
      </c>
      <c r="Q16">
        <v>95.275540000000007</v>
      </c>
    </row>
    <row r="17" spans="1:17" x14ac:dyDescent="0.25">
      <c r="A17">
        <v>15</v>
      </c>
      <c r="B17" t="s">
        <v>32</v>
      </c>
      <c r="C17">
        <v>1.763325</v>
      </c>
      <c r="D17">
        <v>34.638849999999998</v>
      </c>
      <c r="E17">
        <v>0.28118199999999999</v>
      </c>
      <c r="F17">
        <v>11.74837</v>
      </c>
      <c r="G17">
        <v>3.8955929999999999</v>
      </c>
      <c r="H17">
        <v>0.84784400000000004</v>
      </c>
      <c r="I17">
        <v>4.6612460000000002</v>
      </c>
      <c r="J17">
        <v>22.03068</v>
      </c>
      <c r="K17">
        <v>0.30014600000000002</v>
      </c>
      <c r="L17">
        <v>2.549175</v>
      </c>
      <c r="M17">
        <v>8.0300840000000004</v>
      </c>
      <c r="N17">
        <v>3.2744239999999998</v>
      </c>
      <c r="O17">
        <v>0.38644699999999998</v>
      </c>
      <c r="P17">
        <v>0.72275599999999995</v>
      </c>
      <c r="Q17">
        <v>95.130129999999994</v>
      </c>
    </row>
    <row r="18" spans="1:17" x14ac:dyDescent="0.25">
      <c r="C18" s="25" t="s">
        <v>23</v>
      </c>
      <c r="D18" s="25" t="s">
        <v>24</v>
      </c>
      <c r="E18" s="25" t="s">
        <v>10</v>
      </c>
      <c r="F18" s="25" t="s">
        <v>25</v>
      </c>
      <c r="G18" s="25" t="s">
        <v>8</v>
      </c>
      <c r="H18" s="25" t="s">
        <v>26</v>
      </c>
      <c r="I18" s="25" t="s">
        <v>12</v>
      </c>
      <c r="J18" s="25" t="s">
        <v>11</v>
      </c>
      <c r="K18" s="25" t="s">
        <v>9</v>
      </c>
      <c r="L18" s="25" t="s">
        <v>27</v>
      </c>
      <c r="M18" s="25" t="s">
        <v>28</v>
      </c>
      <c r="N18" s="25" t="s">
        <v>29</v>
      </c>
      <c r="O18" s="25" t="s">
        <v>30</v>
      </c>
      <c r="P18" s="25" t="s">
        <v>31</v>
      </c>
      <c r="Q18" t="s">
        <v>22</v>
      </c>
    </row>
    <row r="19" spans="1:17" x14ac:dyDescent="0.25">
      <c r="B19" t="s">
        <v>34</v>
      </c>
      <c r="C19">
        <f>AVERAGE(C3:C17)</f>
        <v>1.8052333333333332</v>
      </c>
      <c r="D19">
        <f t="shared" ref="D19:Q19" si="0">AVERAGE(D3:D17)</f>
        <v>34.520156666666672</v>
      </c>
      <c r="E19">
        <f t="shared" si="0"/>
        <v>0.24915753333333329</v>
      </c>
      <c r="F19">
        <f t="shared" si="0"/>
        <v>12.247123999999998</v>
      </c>
      <c r="G19">
        <f t="shared" si="0"/>
        <v>3.3353149999999996</v>
      </c>
      <c r="H19">
        <f t="shared" si="0"/>
        <v>0.68591673333333325</v>
      </c>
      <c r="I19">
        <f t="shared" si="0"/>
        <v>4.4155194</v>
      </c>
      <c r="J19">
        <f t="shared" si="0"/>
        <v>22.35201866666667</v>
      </c>
      <c r="K19">
        <f t="shared" si="0"/>
        <v>0.40512313333333339</v>
      </c>
      <c r="L19">
        <f t="shared" si="0"/>
        <v>2.7126285333333331</v>
      </c>
      <c r="M19">
        <f t="shared" si="0"/>
        <v>8.5534373333333331</v>
      </c>
      <c r="N19">
        <f t="shared" si="0"/>
        <v>2.8731957333333336</v>
      </c>
      <c r="O19">
        <f t="shared" si="0"/>
        <v>0.27549913333333331</v>
      </c>
      <c r="P19">
        <f t="shared" si="0"/>
        <v>0.80231893333333348</v>
      </c>
      <c r="Q19">
        <f t="shared" si="0"/>
        <v>95.232648666666677</v>
      </c>
    </row>
    <row r="20" spans="1:17" x14ac:dyDescent="0.25">
      <c r="A20" s="1"/>
      <c r="B20" t="s">
        <v>35</v>
      </c>
      <c r="C20" s="1">
        <f>STDEVP(C3:C17)</f>
        <v>9.4548841227284297E-2</v>
      </c>
      <c r="D20" s="1">
        <f t="shared" ref="D20:Q20" si="1">STDEVP(D3:D17)</f>
        <v>0.19053983193955934</v>
      </c>
      <c r="E20" s="1">
        <f t="shared" si="1"/>
        <v>4.75129366732428E-2</v>
      </c>
      <c r="F20" s="1">
        <f t="shared" si="1"/>
        <v>0.4560409611544412</v>
      </c>
      <c r="G20" s="1">
        <f t="shared" si="1"/>
        <v>0.41551442148579093</v>
      </c>
      <c r="H20" s="1">
        <f t="shared" si="1"/>
        <v>0.30355427721369538</v>
      </c>
      <c r="I20" s="1">
        <f t="shared" si="1"/>
        <v>0.57633908335455653</v>
      </c>
      <c r="J20" s="1">
        <f t="shared" si="1"/>
        <v>0.23430728291047359</v>
      </c>
      <c r="K20" s="1">
        <f t="shared" si="1"/>
        <v>0.1575605723463695</v>
      </c>
      <c r="L20" s="1">
        <f t="shared" si="1"/>
        <v>0.47094099293150782</v>
      </c>
      <c r="M20" s="1">
        <f t="shared" si="1"/>
        <v>0.68089693104127158</v>
      </c>
      <c r="N20" s="1">
        <f t="shared" si="1"/>
        <v>0.29249814645280503</v>
      </c>
      <c r="O20" s="1">
        <f t="shared" si="1"/>
        <v>9.3062664961388167E-2</v>
      </c>
      <c r="P20" s="1">
        <f t="shared" si="1"/>
        <v>0.12510767466491421</v>
      </c>
      <c r="Q20" s="1">
        <f t="shared" si="1"/>
        <v>0.45260953228828821</v>
      </c>
    </row>
    <row r="21" spans="1:17" x14ac:dyDescent="0.25">
      <c r="A21" s="2"/>
      <c r="B21" s="1"/>
      <c r="C21" s="1"/>
      <c r="D21" s="1"/>
      <c r="E21" s="1"/>
      <c r="F21" s="1"/>
      <c r="G21" s="1"/>
    </row>
    <row r="22" spans="1:17" x14ac:dyDescent="0.25">
      <c r="A22" s="22" t="s">
        <v>36</v>
      </c>
      <c r="B22" s="3"/>
      <c r="C22" s="3"/>
      <c r="D22" s="3"/>
      <c r="E22" s="1"/>
      <c r="F22" s="1"/>
      <c r="G22" s="1"/>
    </row>
    <row r="24" spans="1:17" ht="19.5" thickBot="1" x14ac:dyDescent="0.4">
      <c r="A24" s="12" t="s">
        <v>1</v>
      </c>
      <c r="B24" s="12" t="s">
        <v>2</v>
      </c>
      <c r="C24" s="12" t="s">
        <v>3</v>
      </c>
      <c r="D24" s="12" t="s">
        <v>4</v>
      </c>
      <c r="E24" s="12" t="s">
        <v>5</v>
      </c>
      <c r="F24" s="12" t="s">
        <v>6</v>
      </c>
      <c r="G24" s="12" t="s">
        <v>7</v>
      </c>
      <c r="I24" t="s">
        <v>37</v>
      </c>
    </row>
    <row r="25" spans="1:17" x14ac:dyDescent="0.25">
      <c r="A25" s="23" t="s">
        <v>38</v>
      </c>
      <c r="B25" s="13">
        <f>D19</f>
        <v>34.520156666666672</v>
      </c>
      <c r="C25" s="13">
        <v>60.08</v>
      </c>
      <c r="D25" s="11">
        <f t="shared" ref="D25:D39" si="2">B25/C25</f>
        <v>0.57456985130936544</v>
      </c>
      <c r="E25" s="11">
        <f t="shared" ref="E25:E27" si="3">2*D25</f>
        <v>1.1491397026187309</v>
      </c>
      <c r="F25" s="11">
        <f t="shared" ref="F25:F39" si="4">E25*$D$48</f>
        <v>15.970103303901446</v>
      </c>
      <c r="G25" s="13">
        <f t="shared" ref="G25:G27" si="5">F25/2</f>
        <v>7.9850516519507231</v>
      </c>
      <c r="H25" s="23" t="s">
        <v>38</v>
      </c>
    </row>
    <row r="26" spans="1:17" x14ac:dyDescent="0.25">
      <c r="A26" s="24" t="s">
        <v>39</v>
      </c>
      <c r="B26" s="10">
        <f>F19</f>
        <v>12.247123999999998</v>
      </c>
      <c r="C26" s="10">
        <v>79.898799999999994</v>
      </c>
      <c r="D26" s="9">
        <f t="shared" si="2"/>
        <v>0.15328295293546335</v>
      </c>
      <c r="E26" s="9">
        <f t="shared" si="3"/>
        <v>0.30656590587092669</v>
      </c>
      <c r="F26" s="11">
        <f t="shared" si="4"/>
        <v>4.2604821459529854</v>
      </c>
      <c r="G26" s="10">
        <f t="shared" si="5"/>
        <v>2.1302410729764927</v>
      </c>
      <c r="H26" s="24" t="s">
        <v>39</v>
      </c>
      <c r="I26" t="s">
        <v>47</v>
      </c>
      <c r="J26" s="27">
        <f>G38</f>
        <v>0.80955556689968455</v>
      </c>
      <c r="L26" s="27"/>
    </row>
    <row r="27" spans="1:17" x14ac:dyDescent="0.25">
      <c r="A27" s="26" t="s">
        <v>40</v>
      </c>
      <c r="B27" s="10">
        <f>H19</f>
        <v>0.68591673333333325</v>
      </c>
      <c r="C27" s="10">
        <v>264.03680000000003</v>
      </c>
      <c r="D27" s="9">
        <f t="shared" si="2"/>
        <v>2.5978073258475076E-3</v>
      </c>
      <c r="E27" s="8">
        <f t="shared" si="3"/>
        <v>5.1956146516950151E-3</v>
      </c>
      <c r="F27" s="11">
        <f t="shared" si="4"/>
        <v>7.2205757512116123E-2</v>
      </c>
      <c r="G27" s="10">
        <f t="shared" si="5"/>
        <v>3.6102878756058061E-2</v>
      </c>
      <c r="H27" s="26" t="s">
        <v>40</v>
      </c>
      <c r="I27" t="s">
        <v>48</v>
      </c>
      <c r="J27" s="27">
        <f>SUM(G35:G37)</f>
        <v>2.6798816404922214</v>
      </c>
    </row>
    <row r="28" spans="1:17" x14ac:dyDescent="0.25">
      <c r="A28" s="26" t="s">
        <v>41</v>
      </c>
      <c r="B28" s="10">
        <f>L19</f>
        <v>2.7126285333333331</v>
      </c>
      <c r="C28" s="10">
        <v>325.81819999999999</v>
      </c>
      <c r="D28" s="9">
        <f t="shared" si="2"/>
        <v>8.3255893419499991E-3</v>
      </c>
      <c r="E28" s="9">
        <f t="shared" ref="E28:E32" si="6">D28*3</f>
        <v>2.4976768025849999E-2</v>
      </c>
      <c r="F28" s="11">
        <f t="shared" si="4"/>
        <v>0.34711320534954193</v>
      </c>
      <c r="G28" s="10">
        <f t="shared" ref="G28:G32" si="7">F28*2/3</f>
        <v>0.23140880356636129</v>
      </c>
      <c r="H28" s="26" t="s">
        <v>41</v>
      </c>
      <c r="I28" t="s">
        <v>49</v>
      </c>
      <c r="J28" s="27">
        <f>SUM(G33:G34)</f>
        <v>0.71431042017985824</v>
      </c>
    </row>
    <row r="29" spans="1:17" x14ac:dyDescent="0.25">
      <c r="A29" s="26" t="s">
        <v>42</v>
      </c>
      <c r="B29" s="10">
        <f>M19</f>
        <v>8.5534373333333331</v>
      </c>
      <c r="C29" s="10">
        <v>328.23820000000001</v>
      </c>
      <c r="D29" s="9">
        <f t="shared" si="2"/>
        <v>2.6058628561006405E-2</v>
      </c>
      <c r="E29" s="9">
        <f t="shared" si="6"/>
        <v>7.8175885683019211E-2</v>
      </c>
      <c r="F29" s="11">
        <f t="shared" si="4"/>
        <v>1.08644490081293</v>
      </c>
      <c r="G29" s="10">
        <f t="shared" si="7"/>
        <v>0.72429660054195333</v>
      </c>
      <c r="H29" s="26" t="s">
        <v>42</v>
      </c>
      <c r="I29" t="s">
        <v>50</v>
      </c>
      <c r="J29" s="27">
        <f>G26</f>
        <v>2.1302410729764927</v>
      </c>
      <c r="L29" t="s">
        <v>55</v>
      </c>
    </row>
    <row r="30" spans="1:17" x14ac:dyDescent="0.25">
      <c r="A30" s="26" t="s">
        <v>43</v>
      </c>
      <c r="B30" s="10">
        <f>P19</f>
        <v>0.80231893333333348</v>
      </c>
      <c r="C30" s="10">
        <v>329.81220000000002</v>
      </c>
      <c r="D30" s="9">
        <f t="shared" si="2"/>
        <v>2.4326538961667683E-3</v>
      </c>
      <c r="E30" s="9">
        <f t="shared" si="6"/>
        <v>7.2979616885003049E-3</v>
      </c>
      <c r="F30" s="11">
        <f t="shared" si="4"/>
        <v>0.10142300523397228</v>
      </c>
      <c r="G30" s="10">
        <f t="shared" si="7"/>
        <v>6.7615336822648184E-2</v>
      </c>
      <c r="H30" s="26" t="s">
        <v>43</v>
      </c>
      <c r="I30" t="s">
        <v>51</v>
      </c>
      <c r="J30" s="27">
        <f>SUM(G28:G32)+G27</f>
        <v>1.3187249967063492</v>
      </c>
      <c r="L30">
        <f>J31*3+(3-J32)+J33</f>
        <v>27.979460727438266</v>
      </c>
    </row>
    <row r="31" spans="1:17" x14ac:dyDescent="0.25">
      <c r="A31" s="26" t="s">
        <v>44</v>
      </c>
      <c r="B31" s="10">
        <f>N19</f>
        <v>2.8731957333333336</v>
      </c>
      <c r="C31" s="10">
        <v>336.47820000000002</v>
      </c>
      <c r="D31" s="9">
        <f t="shared" si="2"/>
        <v>8.5390249155319221E-3</v>
      </c>
      <c r="E31" s="9">
        <f t="shared" si="6"/>
        <v>2.5617074746595768E-2</v>
      </c>
      <c r="F31" s="11">
        <f t="shared" si="4"/>
        <v>0.35601183138533998</v>
      </c>
      <c r="G31" s="10">
        <f t="shared" si="7"/>
        <v>0.23734122092356</v>
      </c>
      <c r="H31" s="26" t="s">
        <v>44</v>
      </c>
      <c r="I31" t="s">
        <v>52</v>
      </c>
      <c r="J31" s="27">
        <f>G25</f>
        <v>7.9850516519507231</v>
      </c>
    </row>
    <row r="32" spans="1:17" x14ac:dyDescent="0.25">
      <c r="A32" s="26" t="s">
        <v>45</v>
      </c>
      <c r="B32" s="10">
        <f>O19</f>
        <v>0.27549913333333331</v>
      </c>
      <c r="C32" s="10">
        <v>348.69819999999999</v>
      </c>
      <c r="D32" s="9">
        <f t="shared" si="2"/>
        <v>7.9007902344587193E-4</v>
      </c>
      <c r="E32" s="9">
        <f t="shared" si="6"/>
        <v>2.3702370703376158E-3</v>
      </c>
      <c r="F32" s="11">
        <f t="shared" si="4"/>
        <v>3.2940234143652714E-2</v>
      </c>
      <c r="G32" s="10">
        <f t="shared" si="7"/>
        <v>2.1960156095768475E-2</v>
      </c>
      <c r="H32" s="26" t="s">
        <v>45</v>
      </c>
      <c r="I32" t="s">
        <v>53</v>
      </c>
      <c r="J32" s="27">
        <f>G39-J33*2</f>
        <v>0.5</v>
      </c>
    </row>
    <row r="33" spans="1:13" x14ac:dyDescent="0.25">
      <c r="A33" s="24" t="s">
        <v>8</v>
      </c>
      <c r="B33" s="10">
        <f>G19</f>
        <v>3.3353149999999996</v>
      </c>
      <c r="C33" s="10">
        <v>71.849999999999994</v>
      </c>
      <c r="D33" s="9">
        <f t="shared" si="2"/>
        <v>4.6420528879610297E-2</v>
      </c>
      <c r="E33" s="9">
        <f t="shared" ref="E33:E40" si="8">D33*1</f>
        <v>4.6420528879610297E-2</v>
      </c>
      <c r="F33" s="11">
        <f t="shared" si="4"/>
        <v>0.64512664555902455</v>
      </c>
      <c r="G33" s="10">
        <f t="shared" ref="G33:G37" si="9">F33</f>
        <v>0.64512664555902455</v>
      </c>
      <c r="H33" s="24" t="s">
        <v>8</v>
      </c>
      <c r="I33" t="s">
        <v>54</v>
      </c>
      <c r="J33" s="27">
        <f>(G39-0.5)/2</f>
        <v>1.5243057715860959</v>
      </c>
    </row>
    <row r="34" spans="1:13" x14ac:dyDescent="0.25">
      <c r="A34" s="24" t="s">
        <v>9</v>
      </c>
      <c r="B34" s="10">
        <f>K19</f>
        <v>0.40512313333333339</v>
      </c>
      <c r="C34" s="14">
        <v>81.38</v>
      </c>
      <c r="D34" s="9">
        <f t="shared" si="2"/>
        <v>4.9781658065044653E-3</v>
      </c>
      <c r="E34" s="9">
        <f t="shared" si="8"/>
        <v>4.9781658065044653E-3</v>
      </c>
      <c r="F34" s="11">
        <f t="shared" si="4"/>
        <v>6.9183774620833721E-2</v>
      </c>
      <c r="G34" s="10">
        <f t="shared" si="9"/>
        <v>6.9183774620833721E-2</v>
      </c>
      <c r="H34" s="24" t="s">
        <v>9</v>
      </c>
    </row>
    <row r="35" spans="1:13" x14ac:dyDescent="0.25">
      <c r="A35" s="24" t="s">
        <v>10</v>
      </c>
      <c r="B35" s="10">
        <f>E19</f>
        <v>0.24915753333333329</v>
      </c>
      <c r="C35" s="14">
        <v>56.08</v>
      </c>
      <c r="D35" s="9">
        <f t="shared" si="2"/>
        <v>4.4428946742748445E-3</v>
      </c>
      <c r="E35" s="9">
        <f t="shared" si="8"/>
        <v>4.4428946742748445E-3</v>
      </c>
      <c r="F35" s="11">
        <f t="shared" si="4"/>
        <v>6.1744874670007159E-2</v>
      </c>
      <c r="G35" s="10">
        <f t="shared" si="9"/>
        <v>6.1744874670007159E-2</v>
      </c>
      <c r="H35" s="24" t="s">
        <v>10</v>
      </c>
    </row>
    <row r="36" spans="1:13" ht="18" x14ac:dyDescent="0.25">
      <c r="A36" s="24" t="s">
        <v>11</v>
      </c>
      <c r="B36" s="10">
        <f>J19</f>
        <v>22.35201866666667</v>
      </c>
      <c r="C36" s="14">
        <v>153.33000000000001</v>
      </c>
      <c r="D36" s="9">
        <f t="shared" si="2"/>
        <v>0.14577720385225768</v>
      </c>
      <c r="E36" s="9">
        <f t="shared" si="8"/>
        <v>0.14577720385225768</v>
      </c>
      <c r="F36" s="11">
        <f t="shared" si="4"/>
        <v>2.0259303543068685</v>
      </c>
      <c r="G36" s="10">
        <f t="shared" si="9"/>
        <v>2.0259303543068685</v>
      </c>
      <c r="H36" s="24" t="s">
        <v>11</v>
      </c>
      <c r="J36" s="30" t="s">
        <v>60</v>
      </c>
    </row>
    <row r="37" spans="1:13" x14ac:dyDescent="0.25">
      <c r="A37" s="26" t="s">
        <v>12</v>
      </c>
      <c r="B37" s="10">
        <f>I19</f>
        <v>4.4155194</v>
      </c>
      <c r="C37" s="14">
        <v>103.62</v>
      </c>
      <c r="D37" s="9">
        <f t="shared" si="2"/>
        <v>4.261261725535611E-2</v>
      </c>
      <c r="E37" s="9">
        <f t="shared" si="8"/>
        <v>4.261261725535611E-2</v>
      </c>
      <c r="F37" s="11">
        <f t="shared" si="4"/>
        <v>0.59220641151534592</v>
      </c>
      <c r="G37" s="10">
        <f t="shared" si="9"/>
        <v>0.59220641151534592</v>
      </c>
      <c r="H37" s="26" t="s">
        <v>12</v>
      </c>
    </row>
    <row r="38" spans="1:13" x14ac:dyDescent="0.25">
      <c r="A38" s="24" t="s">
        <v>46</v>
      </c>
      <c r="B38" s="10">
        <f>C19</f>
        <v>1.8052333333333332</v>
      </c>
      <c r="C38" s="14">
        <v>61.98</v>
      </c>
      <c r="D38" s="9">
        <f t="shared" si="2"/>
        <v>2.9126062170592663E-2</v>
      </c>
      <c r="E38" s="9">
        <f t="shared" si="8"/>
        <v>2.9126062170592663E-2</v>
      </c>
      <c r="F38" s="11">
        <f t="shared" si="4"/>
        <v>0.40477778344984228</v>
      </c>
      <c r="G38" s="10">
        <f t="shared" ref="G38:G39" si="10">2*F38</f>
        <v>0.80955556689968455</v>
      </c>
      <c r="H38" s="24" t="s">
        <v>46</v>
      </c>
      <c r="J38" t="s">
        <v>59</v>
      </c>
    </row>
    <row r="39" spans="1:13" ht="15.75" x14ac:dyDescent="0.3">
      <c r="A39" s="9" t="s">
        <v>18</v>
      </c>
      <c r="B39" s="10">
        <v>2.2999999999999998</v>
      </c>
      <c r="C39" s="14">
        <v>18.015000000000001</v>
      </c>
      <c r="D39" s="9">
        <f t="shared" si="2"/>
        <v>0.12767138495698027</v>
      </c>
      <c r="E39" s="9">
        <f t="shared" si="8"/>
        <v>0.12767138495698027</v>
      </c>
      <c r="F39" s="11">
        <f t="shared" si="4"/>
        <v>1.7743057715860959</v>
      </c>
      <c r="G39" s="10">
        <f t="shared" si="10"/>
        <v>3.5486115431721919</v>
      </c>
      <c r="J39" s="24" t="s">
        <v>38</v>
      </c>
      <c r="K39" s="9">
        <v>4</v>
      </c>
      <c r="L39" s="10">
        <f t="shared" ref="L39:L52" si="11">G25</f>
        <v>7.9850516519507231</v>
      </c>
      <c r="M39" s="9">
        <f>K39*L39</f>
        <v>31.940206607802892</v>
      </c>
    </row>
    <row r="40" spans="1:13" ht="15.75" x14ac:dyDescent="0.3">
      <c r="A40" s="8" t="s">
        <v>19</v>
      </c>
      <c r="B40" s="10">
        <v>0</v>
      </c>
      <c r="C40" s="14"/>
      <c r="D40" s="9"/>
      <c r="E40" s="9">
        <f t="shared" si="8"/>
        <v>0</v>
      </c>
      <c r="F40" s="9"/>
      <c r="G40" s="10"/>
      <c r="J40" s="24" t="s">
        <v>39</v>
      </c>
      <c r="K40" s="9">
        <v>4</v>
      </c>
      <c r="L40" s="10">
        <f t="shared" si="11"/>
        <v>2.1302410729764927</v>
      </c>
      <c r="M40" s="9">
        <f t="shared" ref="M40:M52" si="12">K40*L40</f>
        <v>8.5209642919059707</v>
      </c>
    </row>
    <row r="41" spans="1:13" x14ac:dyDescent="0.25">
      <c r="A41" s="15" t="s">
        <v>13</v>
      </c>
      <c r="B41" s="16">
        <f>SUM(B25:B40)</f>
        <v>97.532644133333321</v>
      </c>
      <c r="E41">
        <f>SUM(E25:E40)</f>
        <v>2.0003680079512316</v>
      </c>
      <c r="J41" s="26" t="s">
        <v>40</v>
      </c>
      <c r="K41" s="9">
        <v>4</v>
      </c>
      <c r="L41" s="10">
        <f t="shared" si="11"/>
        <v>3.6102878756058061E-2</v>
      </c>
      <c r="M41" s="9">
        <f t="shared" si="12"/>
        <v>0.14441151502423225</v>
      </c>
    </row>
    <row r="42" spans="1:13" x14ac:dyDescent="0.25">
      <c r="J42" s="26" t="s">
        <v>41</v>
      </c>
      <c r="K42" s="9">
        <v>3</v>
      </c>
      <c r="L42" s="10">
        <f t="shared" si="11"/>
        <v>0.23140880356636129</v>
      </c>
      <c r="M42" s="9">
        <f t="shared" si="12"/>
        <v>0.69422641069908386</v>
      </c>
    </row>
    <row r="43" spans="1:13" x14ac:dyDescent="0.25">
      <c r="E43" s="17" t="s">
        <v>14</v>
      </c>
      <c r="F43" s="18"/>
      <c r="G43" s="19">
        <v>27.8</v>
      </c>
      <c r="J43" s="26" t="s">
        <v>42</v>
      </c>
      <c r="K43" s="9">
        <v>3</v>
      </c>
      <c r="L43" s="10">
        <f t="shared" si="11"/>
        <v>0.72429660054195333</v>
      </c>
      <c r="M43" s="9">
        <f t="shared" si="12"/>
        <v>2.17288980162586</v>
      </c>
    </row>
    <row r="44" spans="1:13" x14ac:dyDescent="0.25">
      <c r="J44" s="26" t="s">
        <v>43</v>
      </c>
      <c r="K44" s="9">
        <v>3</v>
      </c>
      <c r="L44" s="10">
        <f t="shared" si="11"/>
        <v>6.7615336822648184E-2</v>
      </c>
      <c r="M44" s="9">
        <f t="shared" si="12"/>
        <v>0.20284601046794454</v>
      </c>
    </row>
    <row r="45" spans="1:13" x14ac:dyDescent="0.25">
      <c r="J45" s="26" t="s">
        <v>44</v>
      </c>
      <c r="K45" s="9">
        <v>3</v>
      </c>
      <c r="L45" s="10">
        <f t="shared" si="11"/>
        <v>0.23734122092356</v>
      </c>
      <c r="M45" s="9">
        <f t="shared" si="12"/>
        <v>0.71202366277067997</v>
      </c>
    </row>
    <row r="46" spans="1:13" x14ac:dyDescent="0.25">
      <c r="J46" s="26" t="s">
        <v>45</v>
      </c>
      <c r="K46" s="9">
        <v>3</v>
      </c>
      <c r="L46" s="10">
        <f t="shared" si="11"/>
        <v>2.1960156095768475E-2</v>
      </c>
      <c r="M46" s="9">
        <f t="shared" si="12"/>
        <v>6.5880468287305427E-2</v>
      </c>
    </row>
    <row r="47" spans="1:13" x14ac:dyDescent="0.25">
      <c r="C47" s="20" t="s">
        <v>15</v>
      </c>
      <c r="D47" s="20"/>
      <c r="E47" s="20"/>
      <c r="F47" s="20"/>
      <c r="J47" s="24" t="s">
        <v>8</v>
      </c>
      <c r="K47" s="9">
        <v>2</v>
      </c>
      <c r="L47" s="10">
        <f t="shared" si="11"/>
        <v>0.64512664555902455</v>
      </c>
      <c r="M47" s="9">
        <f t="shared" si="12"/>
        <v>1.2902532911180491</v>
      </c>
    </row>
    <row r="48" spans="1:13" x14ac:dyDescent="0.25">
      <c r="C48" s="21" t="s">
        <v>16</v>
      </c>
      <c r="D48" s="20">
        <f>G43/E41</f>
        <v>13.897442815271097</v>
      </c>
      <c r="E48" s="20"/>
      <c r="F48" s="20"/>
      <c r="J48" s="24" t="s">
        <v>9</v>
      </c>
      <c r="K48" s="9">
        <v>2</v>
      </c>
      <c r="L48" s="10">
        <f t="shared" si="11"/>
        <v>6.9183774620833721E-2</v>
      </c>
      <c r="M48" s="9">
        <f t="shared" si="12"/>
        <v>0.13836754924166744</v>
      </c>
    </row>
    <row r="49" spans="1:13" x14ac:dyDescent="0.25">
      <c r="C49" s="20"/>
      <c r="D49" s="20"/>
      <c r="E49" s="20"/>
      <c r="F49" s="20"/>
      <c r="J49" s="24" t="s">
        <v>10</v>
      </c>
      <c r="K49" s="9">
        <v>2</v>
      </c>
      <c r="L49" s="10">
        <f t="shared" si="11"/>
        <v>6.1744874670007159E-2</v>
      </c>
      <c r="M49" s="9">
        <f t="shared" si="12"/>
        <v>0.12348974934001432</v>
      </c>
    </row>
    <row r="50" spans="1:13" x14ac:dyDescent="0.25">
      <c r="C50" s="20" t="s">
        <v>17</v>
      </c>
      <c r="D50" s="20"/>
      <c r="E50" s="20"/>
      <c r="F50" s="20"/>
      <c r="J50" s="24" t="s">
        <v>11</v>
      </c>
      <c r="K50" s="9">
        <v>2</v>
      </c>
      <c r="L50" s="10">
        <f t="shared" si="11"/>
        <v>2.0259303543068685</v>
      </c>
      <c r="M50" s="9">
        <f t="shared" si="12"/>
        <v>4.051860708613737</v>
      </c>
    </row>
    <row r="51" spans="1:13" x14ac:dyDescent="0.25">
      <c r="J51" s="26" t="s">
        <v>12</v>
      </c>
      <c r="K51" s="9">
        <v>2</v>
      </c>
      <c r="L51" s="10">
        <f t="shared" si="11"/>
        <v>0.59220641151534592</v>
      </c>
      <c r="M51" s="9">
        <f t="shared" si="12"/>
        <v>1.1844128230306918</v>
      </c>
    </row>
    <row r="52" spans="1:13" x14ac:dyDescent="0.25">
      <c r="J52" s="24" t="s">
        <v>46</v>
      </c>
      <c r="K52" s="9">
        <v>1</v>
      </c>
      <c r="L52" s="10">
        <f t="shared" si="11"/>
        <v>0.80955556689968455</v>
      </c>
      <c r="M52" s="9">
        <f t="shared" si="12"/>
        <v>0.80955556689968455</v>
      </c>
    </row>
    <row r="53" spans="1:13" x14ac:dyDescent="0.25">
      <c r="M53" s="24">
        <f>SUM(M39:M52)</f>
        <v>52.051388456827802</v>
      </c>
    </row>
    <row r="54" spans="1:13" x14ac:dyDescent="0.25">
      <c r="A54" s="1"/>
      <c r="B54" s="1"/>
      <c r="C54" s="4" t="s">
        <v>15</v>
      </c>
      <c r="D54" s="4"/>
      <c r="E54" s="4"/>
      <c r="F54" s="4"/>
      <c r="G54" s="1"/>
    </row>
    <row r="55" spans="1:13" x14ac:dyDescent="0.25">
      <c r="A55" s="1"/>
      <c r="B55" s="1"/>
      <c r="C55" s="5" t="s">
        <v>16</v>
      </c>
      <c r="D55" s="4">
        <v>8.3745448412082037</v>
      </c>
      <c r="E55" s="4"/>
      <c r="F55" s="4"/>
      <c r="G55" s="1"/>
      <c r="J55" s="28" t="s">
        <v>56</v>
      </c>
      <c r="K55" s="9">
        <v>-1</v>
      </c>
      <c r="L55" s="29">
        <f>J32</f>
        <v>0.5</v>
      </c>
      <c r="M55" s="9">
        <f>K55*L55</f>
        <v>-0.5</v>
      </c>
    </row>
    <row r="56" spans="1:13" x14ac:dyDescent="0.25">
      <c r="A56" s="1"/>
      <c r="B56" s="1"/>
      <c r="C56" s="4"/>
      <c r="D56" s="4"/>
      <c r="E56" s="4"/>
      <c r="F56" s="4"/>
      <c r="G56" s="1"/>
      <c r="J56" s="28" t="s">
        <v>57</v>
      </c>
      <c r="K56" s="9">
        <v>-2</v>
      </c>
      <c r="L56" s="29">
        <f>L30-L55-L57</f>
        <v>25.955154955852169</v>
      </c>
      <c r="M56" s="9">
        <f>K56*L56</f>
        <v>-51.910309911704339</v>
      </c>
    </row>
    <row r="57" spans="1:13" x14ac:dyDescent="0.25">
      <c r="A57" s="1"/>
      <c r="B57" s="1"/>
      <c r="C57" s="4" t="s">
        <v>17</v>
      </c>
      <c r="D57" s="4"/>
      <c r="E57" s="4"/>
      <c r="F57" s="4"/>
      <c r="G57" s="1"/>
      <c r="J57" s="28" t="s">
        <v>58</v>
      </c>
      <c r="K57" s="9">
        <v>0</v>
      </c>
      <c r="L57" s="29">
        <f>J33</f>
        <v>1.5243057715860959</v>
      </c>
      <c r="M57" s="9"/>
    </row>
    <row r="58" spans="1:13" x14ac:dyDescent="0.25">
      <c r="M58" s="24">
        <f>SUM(M55:M56)</f>
        <v>-52.410309911704339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sqref="A1:XFD16"/>
    </sheetView>
  </sheetViews>
  <sheetFormatPr defaultRowHeight="15" x14ac:dyDescent="0.25"/>
  <sheetData>
    <row r="1" spans="1:17" x14ac:dyDescent="0.25">
      <c r="A1" t="s">
        <v>20</v>
      </c>
      <c r="B1" t="s">
        <v>21</v>
      </c>
      <c r="C1" t="s">
        <v>23</v>
      </c>
      <c r="D1" t="s">
        <v>24</v>
      </c>
      <c r="E1" t="s">
        <v>10</v>
      </c>
      <c r="F1" t="s">
        <v>25</v>
      </c>
      <c r="G1" t="s">
        <v>8</v>
      </c>
      <c r="H1" t="s">
        <v>26</v>
      </c>
      <c r="I1" t="s">
        <v>12</v>
      </c>
      <c r="J1" t="s">
        <v>11</v>
      </c>
      <c r="K1" t="s">
        <v>9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22</v>
      </c>
    </row>
    <row r="2" spans="1:17" x14ac:dyDescent="0.25">
      <c r="A2">
        <v>1</v>
      </c>
      <c r="B2" t="s">
        <v>32</v>
      </c>
      <c r="C2">
        <v>1.8856949999999999</v>
      </c>
      <c r="D2">
        <v>34.275570000000002</v>
      </c>
      <c r="E2">
        <v>0.19489200000000001</v>
      </c>
      <c r="F2">
        <v>11.97739</v>
      </c>
      <c r="G2">
        <v>3.837545</v>
      </c>
      <c r="H2">
        <v>1.578233</v>
      </c>
      <c r="I2">
        <v>4.3854839999999999</v>
      </c>
      <c r="J2">
        <v>22.173400000000001</v>
      </c>
      <c r="K2">
        <v>0.28872900000000001</v>
      </c>
      <c r="L2">
        <v>2.2994840000000001</v>
      </c>
      <c r="M2">
        <v>7.8961870000000003</v>
      </c>
      <c r="N2">
        <v>3.1636929999999999</v>
      </c>
      <c r="O2">
        <v>0.44812099999999999</v>
      </c>
      <c r="P2">
        <v>1.0419499999999999</v>
      </c>
      <c r="Q2">
        <v>95.446359999999999</v>
      </c>
    </row>
    <row r="3" spans="1:17" x14ac:dyDescent="0.25">
      <c r="A3">
        <v>2</v>
      </c>
      <c r="B3" t="s">
        <v>33</v>
      </c>
      <c r="C3">
        <v>1.8137650000000001</v>
      </c>
      <c r="D3">
        <v>34.544150000000002</v>
      </c>
      <c r="E3">
        <v>0.34776400000000002</v>
      </c>
      <c r="F3">
        <v>11.777659999999999</v>
      </c>
      <c r="G3">
        <v>3.7101449999999998</v>
      </c>
      <c r="H3">
        <v>0.62771500000000002</v>
      </c>
      <c r="I3">
        <v>4.6645209999999997</v>
      </c>
      <c r="J3">
        <v>22.291679999999999</v>
      </c>
      <c r="K3">
        <v>0.31119599999999997</v>
      </c>
      <c r="L3">
        <v>2.2304729999999999</v>
      </c>
      <c r="M3">
        <v>8.0147960000000005</v>
      </c>
      <c r="N3">
        <v>2.9840360000000001</v>
      </c>
      <c r="O3">
        <v>0.30319699999999999</v>
      </c>
      <c r="P3">
        <v>0.952098</v>
      </c>
      <c r="Q3">
        <v>94.5732</v>
      </c>
    </row>
    <row r="4" spans="1:17" x14ac:dyDescent="0.25">
      <c r="A4">
        <v>3</v>
      </c>
      <c r="B4" t="s">
        <v>33</v>
      </c>
      <c r="C4">
        <v>2.0027879999999998</v>
      </c>
      <c r="D4">
        <v>34.653089999999999</v>
      </c>
      <c r="E4">
        <v>0.24121000000000001</v>
      </c>
      <c r="F4">
        <v>12.037280000000001</v>
      </c>
      <c r="G4">
        <v>3.379289</v>
      </c>
      <c r="H4">
        <v>0.63518600000000003</v>
      </c>
      <c r="I4">
        <v>5.5119109999999996</v>
      </c>
      <c r="J4">
        <v>22.613479999999999</v>
      </c>
      <c r="K4">
        <v>0.46564100000000003</v>
      </c>
      <c r="L4">
        <v>2.072368</v>
      </c>
      <c r="M4">
        <v>7.880077</v>
      </c>
      <c r="N4">
        <v>2.6929349999999999</v>
      </c>
      <c r="O4">
        <v>0.207618</v>
      </c>
      <c r="P4">
        <v>0.78818900000000003</v>
      </c>
      <c r="Q4">
        <v>95.181079999999994</v>
      </c>
    </row>
    <row r="5" spans="1:17" x14ac:dyDescent="0.25">
      <c r="A5">
        <v>4</v>
      </c>
      <c r="B5" t="s">
        <v>33</v>
      </c>
      <c r="C5">
        <v>1.878549</v>
      </c>
      <c r="D5">
        <v>34.225290000000001</v>
      </c>
      <c r="E5">
        <v>0.25989699999999999</v>
      </c>
      <c r="F5">
        <v>13.35896</v>
      </c>
      <c r="G5">
        <v>2.6374849999999999</v>
      </c>
      <c r="H5">
        <v>0.43900299999999998</v>
      </c>
      <c r="I5">
        <v>3.5351119999999998</v>
      </c>
      <c r="J5">
        <v>22.57114</v>
      </c>
      <c r="K5">
        <v>0.21138899999999999</v>
      </c>
      <c r="L5">
        <v>3.701965</v>
      </c>
      <c r="M5">
        <v>9.3413620000000002</v>
      </c>
      <c r="N5">
        <v>2.1665649999999999</v>
      </c>
      <c r="O5">
        <v>0.24043100000000001</v>
      </c>
      <c r="P5">
        <v>0.80796400000000002</v>
      </c>
      <c r="Q5">
        <v>95.375110000000006</v>
      </c>
    </row>
    <row r="6" spans="1:17" x14ac:dyDescent="0.25">
      <c r="A6">
        <v>5</v>
      </c>
      <c r="B6" t="s">
        <v>33</v>
      </c>
      <c r="C6">
        <v>1.7555190000000001</v>
      </c>
      <c r="D6">
        <v>34.339579999999998</v>
      </c>
      <c r="E6">
        <v>0.28205000000000002</v>
      </c>
      <c r="F6">
        <v>12.79407</v>
      </c>
      <c r="G6">
        <v>3.0547589999999998</v>
      </c>
      <c r="H6">
        <v>0.789018</v>
      </c>
      <c r="I6">
        <v>3.765263</v>
      </c>
      <c r="J6">
        <v>22.346540000000001</v>
      </c>
      <c r="K6">
        <v>0.218169</v>
      </c>
      <c r="L6">
        <v>2.9255360000000001</v>
      </c>
      <c r="M6">
        <v>8.9445230000000002</v>
      </c>
      <c r="N6">
        <v>2.5524559999999998</v>
      </c>
      <c r="O6">
        <v>0.283966</v>
      </c>
      <c r="P6">
        <v>0.73659699999999995</v>
      </c>
      <c r="Q6">
        <v>94.788049999999998</v>
      </c>
    </row>
    <row r="7" spans="1:17" x14ac:dyDescent="0.25">
      <c r="A7">
        <v>6</v>
      </c>
      <c r="B7" t="s">
        <v>33</v>
      </c>
      <c r="C7">
        <v>1.755789</v>
      </c>
      <c r="D7">
        <v>34.641530000000003</v>
      </c>
      <c r="E7">
        <v>0.21315200000000001</v>
      </c>
      <c r="F7">
        <v>12.677</v>
      </c>
      <c r="G7">
        <v>2.9465300000000001</v>
      </c>
      <c r="H7">
        <v>0.58724600000000005</v>
      </c>
      <c r="I7">
        <v>4.6912589999999996</v>
      </c>
      <c r="J7">
        <v>22.491240000000001</v>
      </c>
      <c r="K7">
        <v>0.45369900000000002</v>
      </c>
      <c r="L7">
        <v>2.5524079999999998</v>
      </c>
      <c r="M7">
        <v>8.2324079999999995</v>
      </c>
      <c r="N7">
        <v>2.828732</v>
      </c>
      <c r="O7">
        <v>0.32052000000000003</v>
      </c>
      <c r="P7">
        <v>0.544794</v>
      </c>
      <c r="Q7">
        <v>94.936319999999995</v>
      </c>
    </row>
    <row r="8" spans="1:17" x14ac:dyDescent="0.25">
      <c r="A8">
        <v>7</v>
      </c>
      <c r="B8" t="s">
        <v>33</v>
      </c>
      <c r="C8">
        <v>1.8694519999999999</v>
      </c>
      <c r="D8">
        <v>34.584409999999998</v>
      </c>
      <c r="E8">
        <v>0.19908799999999999</v>
      </c>
      <c r="F8">
        <v>12.69577</v>
      </c>
      <c r="G8">
        <v>2.9672580000000002</v>
      </c>
      <c r="H8">
        <v>0.62375199999999997</v>
      </c>
      <c r="I8">
        <v>4.5165040000000003</v>
      </c>
      <c r="J8">
        <v>22.687619999999999</v>
      </c>
      <c r="K8">
        <v>0.45858100000000002</v>
      </c>
      <c r="L8">
        <v>3.0425019999999998</v>
      </c>
      <c r="M8">
        <v>8.4997480000000003</v>
      </c>
      <c r="N8">
        <v>2.849888</v>
      </c>
      <c r="O8">
        <v>0.15574199999999999</v>
      </c>
      <c r="P8">
        <v>0.65176400000000001</v>
      </c>
      <c r="Q8">
        <v>95.802090000000007</v>
      </c>
    </row>
    <row r="9" spans="1:17" x14ac:dyDescent="0.25">
      <c r="A9">
        <v>8</v>
      </c>
      <c r="B9" t="s">
        <v>33</v>
      </c>
      <c r="C9">
        <v>1.763976</v>
      </c>
      <c r="D9">
        <v>34.608890000000002</v>
      </c>
      <c r="E9">
        <v>0.179419</v>
      </c>
      <c r="F9">
        <v>12.347910000000001</v>
      </c>
      <c r="G9">
        <v>3.0167419999999998</v>
      </c>
      <c r="H9">
        <v>0.33824399999999999</v>
      </c>
      <c r="I9">
        <v>4.4310549999999997</v>
      </c>
      <c r="J9">
        <v>22.268090000000001</v>
      </c>
      <c r="K9">
        <v>0.57250000000000001</v>
      </c>
      <c r="L9">
        <v>3.3770739999999999</v>
      </c>
      <c r="M9">
        <v>9.3850549999999995</v>
      </c>
      <c r="N9">
        <v>2.8665159999999998</v>
      </c>
      <c r="O9">
        <v>8.0524999999999999E-2</v>
      </c>
      <c r="P9">
        <v>0.75533700000000004</v>
      </c>
      <c r="Q9">
        <v>95.991339999999994</v>
      </c>
    </row>
    <row r="10" spans="1:17" x14ac:dyDescent="0.25">
      <c r="A10">
        <v>9</v>
      </c>
      <c r="B10" t="s">
        <v>33</v>
      </c>
      <c r="C10">
        <v>1.7985359999999999</v>
      </c>
      <c r="D10">
        <v>34.543030000000002</v>
      </c>
      <c r="E10">
        <v>0.18026800000000001</v>
      </c>
      <c r="F10">
        <v>11.965730000000001</v>
      </c>
      <c r="G10">
        <v>2.931959</v>
      </c>
      <c r="H10">
        <v>0.54105099999999995</v>
      </c>
      <c r="I10">
        <v>3.1261209999999999</v>
      </c>
      <c r="J10">
        <v>21.920860000000001</v>
      </c>
      <c r="K10">
        <v>0.77651599999999998</v>
      </c>
      <c r="L10">
        <v>3.2750249999999999</v>
      </c>
      <c r="M10">
        <v>10.181710000000001</v>
      </c>
      <c r="N10">
        <v>3.2693840000000001</v>
      </c>
      <c r="O10">
        <v>0.23980699999999999</v>
      </c>
      <c r="P10">
        <v>0.96405600000000002</v>
      </c>
      <c r="Q10">
        <v>95.714070000000007</v>
      </c>
    </row>
    <row r="11" spans="1:17" x14ac:dyDescent="0.25">
      <c r="A11">
        <v>10</v>
      </c>
      <c r="B11" t="s">
        <v>33</v>
      </c>
      <c r="C11">
        <v>1.7701629999999999</v>
      </c>
      <c r="D11">
        <v>34.598950000000002</v>
      </c>
      <c r="E11">
        <v>0.24876999999999999</v>
      </c>
      <c r="F11">
        <v>12.12008</v>
      </c>
      <c r="G11">
        <v>3.3157489999999998</v>
      </c>
      <c r="H11">
        <v>0.69917200000000002</v>
      </c>
      <c r="I11">
        <v>4.3611829999999996</v>
      </c>
      <c r="J11">
        <v>22.645949999999999</v>
      </c>
      <c r="K11">
        <v>0.486396</v>
      </c>
      <c r="L11">
        <v>2.5033259999999999</v>
      </c>
      <c r="M11">
        <v>8.7695900000000009</v>
      </c>
      <c r="N11">
        <v>3.0635690000000002</v>
      </c>
      <c r="O11">
        <v>0.29497299999999999</v>
      </c>
      <c r="P11">
        <v>0.77461500000000005</v>
      </c>
      <c r="Q11">
        <v>95.652479999999997</v>
      </c>
    </row>
    <row r="12" spans="1:17" x14ac:dyDescent="0.25">
      <c r="A12">
        <v>11</v>
      </c>
      <c r="B12" t="s">
        <v>33</v>
      </c>
      <c r="C12">
        <v>1.9495979999999999</v>
      </c>
      <c r="D12">
        <v>34.322490000000002</v>
      </c>
      <c r="E12">
        <v>0.236481</v>
      </c>
      <c r="F12">
        <v>11.737550000000001</v>
      </c>
      <c r="G12">
        <v>3.9883350000000002</v>
      </c>
      <c r="H12">
        <v>1.0122</v>
      </c>
      <c r="I12">
        <v>4.3424120000000004</v>
      </c>
      <c r="J12">
        <v>22.313379999999999</v>
      </c>
      <c r="K12">
        <v>0.22478200000000001</v>
      </c>
      <c r="L12">
        <v>2.2870499999999998</v>
      </c>
      <c r="M12">
        <v>8.4655609999999992</v>
      </c>
      <c r="N12">
        <v>3.0303599999999999</v>
      </c>
      <c r="O12">
        <v>0.34669100000000003</v>
      </c>
      <c r="P12">
        <v>0.83872000000000002</v>
      </c>
      <c r="Q12">
        <v>95.095609999999994</v>
      </c>
    </row>
    <row r="13" spans="1:17" x14ac:dyDescent="0.25">
      <c r="A13">
        <v>12</v>
      </c>
      <c r="B13" t="s">
        <v>33</v>
      </c>
      <c r="C13">
        <v>1.7299389999999999</v>
      </c>
      <c r="D13">
        <v>34.211880000000001</v>
      </c>
      <c r="E13">
        <v>0.29661399999999999</v>
      </c>
      <c r="F13">
        <v>11.951919999999999</v>
      </c>
      <c r="G13">
        <v>3.8900709999999998</v>
      </c>
      <c r="H13">
        <v>0.82932099999999997</v>
      </c>
      <c r="I13">
        <v>4.365996</v>
      </c>
      <c r="J13">
        <v>22.057310000000001</v>
      </c>
      <c r="K13">
        <v>0.25975599999999999</v>
      </c>
      <c r="L13">
        <v>2.381291</v>
      </c>
      <c r="M13">
        <v>8.5723350000000007</v>
      </c>
      <c r="N13">
        <v>2.6559620000000002</v>
      </c>
      <c r="O13">
        <v>0.30679200000000001</v>
      </c>
      <c r="P13">
        <v>0.75205500000000003</v>
      </c>
      <c r="Q13">
        <v>94.261240000000001</v>
      </c>
    </row>
    <row r="14" spans="1:17" x14ac:dyDescent="0.25">
      <c r="A14">
        <v>13</v>
      </c>
      <c r="B14" t="s">
        <v>32</v>
      </c>
      <c r="C14">
        <v>1.728416</v>
      </c>
      <c r="D14">
        <v>34.793680000000002</v>
      </c>
      <c r="E14">
        <v>0.285103</v>
      </c>
      <c r="F14">
        <v>12.54116</v>
      </c>
      <c r="G14">
        <v>3.1674829999999998</v>
      </c>
      <c r="H14">
        <v>0.38425399999999998</v>
      </c>
      <c r="I14">
        <v>5.215554</v>
      </c>
      <c r="J14">
        <v>22.600290000000001</v>
      </c>
      <c r="K14">
        <v>0.487035</v>
      </c>
      <c r="L14">
        <v>2.4040659999999998</v>
      </c>
      <c r="M14">
        <v>7.4488390000000004</v>
      </c>
      <c r="N14">
        <v>3.0969000000000002</v>
      </c>
      <c r="O14">
        <v>0.35496800000000001</v>
      </c>
      <c r="P14">
        <v>0.75935799999999998</v>
      </c>
      <c r="Q14">
        <v>95.267110000000002</v>
      </c>
    </row>
    <row r="15" spans="1:17" x14ac:dyDescent="0.25">
      <c r="A15">
        <v>14</v>
      </c>
      <c r="B15" t="s">
        <v>32</v>
      </c>
      <c r="C15">
        <v>1.6129899999999999</v>
      </c>
      <c r="D15">
        <v>34.820959999999999</v>
      </c>
      <c r="E15">
        <v>0.29147299999999998</v>
      </c>
      <c r="F15">
        <v>11.97601</v>
      </c>
      <c r="G15">
        <v>3.2907820000000001</v>
      </c>
      <c r="H15">
        <v>0.356512</v>
      </c>
      <c r="I15">
        <v>4.6591699999999996</v>
      </c>
      <c r="J15">
        <v>22.268619999999999</v>
      </c>
      <c r="K15">
        <v>0.56231200000000003</v>
      </c>
      <c r="L15">
        <v>3.087685</v>
      </c>
      <c r="M15">
        <v>8.6392849999999992</v>
      </c>
      <c r="N15">
        <v>2.6025160000000001</v>
      </c>
      <c r="O15">
        <v>0.162689</v>
      </c>
      <c r="P15">
        <v>0.94453100000000001</v>
      </c>
      <c r="Q15">
        <v>95.275540000000007</v>
      </c>
    </row>
    <row r="16" spans="1:17" x14ac:dyDescent="0.25">
      <c r="A16">
        <v>15</v>
      </c>
      <c r="B16" t="s">
        <v>32</v>
      </c>
      <c r="C16">
        <v>1.763325</v>
      </c>
      <c r="D16">
        <v>34.638849999999998</v>
      </c>
      <c r="E16">
        <v>0.28118199999999999</v>
      </c>
      <c r="F16">
        <v>11.74837</v>
      </c>
      <c r="G16">
        <v>3.8955929999999999</v>
      </c>
      <c r="H16">
        <v>0.84784400000000004</v>
      </c>
      <c r="I16">
        <v>4.6612460000000002</v>
      </c>
      <c r="J16">
        <v>22.03068</v>
      </c>
      <c r="K16">
        <v>0.30014600000000002</v>
      </c>
      <c r="L16">
        <v>2.549175</v>
      </c>
      <c r="M16">
        <v>8.0300840000000004</v>
      </c>
      <c r="N16">
        <v>3.2744239999999998</v>
      </c>
      <c r="O16">
        <v>0.38644699999999998</v>
      </c>
      <c r="P16">
        <v>0.72275599999999995</v>
      </c>
      <c r="Q16">
        <v>95.130129999999994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rruff</cp:lastModifiedBy>
  <dcterms:created xsi:type="dcterms:W3CDTF">2012-08-17T18:55:28Z</dcterms:created>
  <dcterms:modified xsi:type="dcterms:W3CDTF">2013-02-04T20:49:25Z</dcterms:modified>
</cp:coreProperties>
</file>