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635" yWindow="1290" windowWidth="11220" windowHeight="9825"/>
  </bookViews>
  <sheets>
    <sheet name="R100209" sheetId="3" r:id="rId1"/>
  </sheets>
  <calcPr calcId="125725"/>
</workbook>
</file>

<file path=xl/calcChain.xml><?xml version="1.0" encoding="utf-8"?>
<calcChain xmlns="http://schemas.openxmlformats.org/spreadsheetml/2006/main">
  <c r="K16" i="3"/>
  <c r="C25"/>
  <c r="F23"/>
  <c r="E23"/>
  <c r="C17"/>
  <c r="E17"/>
  <c r="F17" s="1"/>
  <c r="L12"/>
  <c r="K13"/>
  <c r="I12"/>
  <c r="C22" s="1"/>
  <c r="E22" s="1"/>
  <c r="F22" s="1"/>
  <c r="H12"/>
  <c r="C20" s="1"/>
  <c r="E20" s="1"/>
  <c r="F20" s="1"/>
  <c r="G13"/>
  <c r="E12"/>
  <c r="C21" s="1"/>
  <c r="E21" s="1"/>
  <c r="F21" s="1"/>
  <c r="D12"/>
  <c r="E25"/>
  <c r="F25" s="1"/>
  <c r="E24"/>
  <c r="F24" s="1"/>
  <c r="J13"/>
  <c r="F13"/>
  <c r="K12"/>
  <c r="J12"/>
  <c r="C19" s="1"/>
  <c r="E19" s="1"/>
  <c r="F19" s="1"/>
  <c r="G12"/>
  <c r="F12"/>
  <c r="C18" s="1"/>
  <c r="E18" s="1"/>
  <c r="F18" s="1"/>
  <c r="E13" l="1"/>
  <c r="I13"/>
  <c r="D13"/>
  <c r="H13"/>
  <c r="L13"/>
  <c r="C26"/>
  <c r="F26"/>
  <c r="D31" s="1"/>
  <c r="G24" l="1"/>
  <c r="H24" s="1"/>
  <c r="G19"/>
  <c r="H19" s="1"/>
  <c r="G17"/>
  <c r="H17" s="1"/>
  <c r="G25"/>
  <c r="G21"/>
  <c r="H21" s="1"/>
  <c r="G23"/>
  <c r="H23" s="1"/>
  <c r="G20"/>
  <c r="G22"/>
  <c r="H22" s="1"/>
  <c r="G18"/>
  <c r="H18" s="1"/>
  <c r="H25"/>
  <c r="H20"/>
</calcChain>
</file>

<file path=xl/sharedStrings.xml><?xml version="1.0" encoding="utf-8"?>
<sst xmlns="http://schemas.openxmlformats.org/spreadsheetml/2006/main" count="65" uniqueCount="52">
  <si>
    <t>Oxide</t>
  </si>
  <si>
    <t>Al2O3</t>
  </si>
  <si>
    <t>MgO</t>
  </si>
  <si>
    <t>CaO</t>
  </si>
  <si>
    <t>P2O5</t>
  </si>
  <si>
    <t>Total</t>
  </si>
  <si>
    <t>Point#</t>
  </si>
  <si>
    <t>Comment</t>
  </si>
  <si>
    <t>Average:</t>
  </si>
  <si>
    <t>Std. Dev.:</t>
  </si>
  <si>
    <t>Wt % Oxide</t>
  </si>
  <si>
    <t>Oxide MW</t>
  </si>
  <si>
    <t>Mol #</t>
  </si>
  <si>
    <t>Atom Prop.</t>
  </si>
  <si>
    <t>Anion Prop.</t>
  </si>
  <si>
    <t># Ions/formula</t>
  </si>
  <si>
    <r>
      <t>Al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</si>
  <si>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Fe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</si>
  <si>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</si>
  <si>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r>
      <t>P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5</t>
    </r>
  </si>
  <si>
    <t>Total:</t>
  </si>
  <si>
    <t>Enter Oxygens in formula:</t>
  </si>
  <si>
    <t>Oxygen Factor Calculation:</t>
  </si>
  <si>
    <t>Ideal Chemistry:</t>
  </si>
  <si>
    <t>Measured Chemistry:</t>
  </si>
  <si>
    <t xml:space="preserve">Beam Size :  5 µm </t>
  </si>
  <si>
    <t xml:space="preserve">Standard Name :   </t>
  </si>
  <si>
    <t>MnO</t>
  </si>
  <si>
    <t>#32</t>
  </si>
  <si>
    <t>SiO2</t>
  </si>
  <si>
    <t>FeO</t>
  </si>
  <si>
    <t>ZnO</t>
  </si>
  <si>
    <t>R140111</t>
  </si>
  <si>
    <t>#36</t>
  </si>
  <si>
    <t>#39</t>
  </si>
  <si>
    <t>#40</t>
  </si>
  <si>
    <t>#41</t>
  </si>
  <si>
    <t>#42</t>
  </si>
  <si>
    <t>#43</t>
  </si>
  <si>
    <t>FeO x 1.1113</t>
  </si>
  <si>
    <t>Conversion FeO to Fe2O3</t>
  </si>
  <si>
    <r>
      <t>(Fe</t>
    </r>
    <r>
      <rPr>
        <vertAlign val="superscript"/>
        <sz val="14"/>
        <rFont val="Calibri"/>
        <family val="2"/>
        <scheme val="minor"/>
      </rPr>
      <t>3+</t>
    </r>
    <r>
      <rPr>
        <vertAlign val="subscript"/>
        <sz val="14"/>
        <rFont val="Calibri"/>
        <family val="2"/>
        <scheme val="minor"/>
      </rPr>
      <t>1.9</t>
    </r>
    <r>
      <rPr>
        <sz val="14"/>
        <rFont val="Calibri"/>
        <family val="2"/>
        <scheme val="minor"/>
      </rPr>
      <t>Mg</t>
    </r>
    <r>
      <rPr>
        <vertAlign val="subscript"/>
        <sz val="14"/>
        <rFont val="Calibri"/>
        <family val="2"/>
        <scheme val="minor"/>
      </rPr>
      <t>0.01</t>
    </r>
    <r>
      <rPr>
        <sz val="14"/>
        <rFont val="Calibri"/>
        <family val="2"/>
        <scheme val="minor"/>
      </rPr>
      <t>Mn</t>
    </r>
    <r>
      <rPr>
        <vertAlign val="subscript"/>
        <sz val="14"/>
        <rFont val="Calibri"/>
        <family val="2"/>
        <scheme val="minor"/>
      </rPr>
      <t>0.96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</rPr>
      <t>Σ</t>
    </r>
    <r>
      <rPr>
        <vertAlign val="subscript"/>
        <sz val="14"/>
        <rFont val="Calibri"/>
        <family val="2"/>
        <scheme val="minor"/>
      </rPr>
      <t>=2.87</t>
    </r>
    <r>
      <rPr>
        <sz val="14"/>
        <rFont val="Calibri"/>
        <family val="2"/>
        <scheme val="minor"/>
      </rPr>
      <t>(PO</t>
    </r>
    <r>
      <rPr>
        <vertAlign val="subscript"/>
        <sz val="14"/>
        <rFont val="Calibri"/>
        <family val="2"/>
        <scheme val="minor"/>
      </rPr>
      <t>4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(OH)</t>
    </r>
    <r>
      <rPr>
        <vertAlign val="subscript"/>
        <sz val="14"/>
        <rFont val="Calibri"/>
        <family val="2"/>
        <scheme val="minor"/>
      </rPr>
      <t>1.62</t>
    </r>
    <r>
      <rPr>
        <sz val="14"/>
        <rFont val="Calibri"/>
        <family val="2"/>
        <scheme val="minor"/>
      </rPr>
      <t>·1.36H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O</t>
    </r>
  </si>
  <si>
    <r>
      <t>(MnFe</t>
    </r>
    <r>
      <rPr>
        <vertAlign val="superscript"/>
        <sz val="14"/>
        <rFont val="Calibri"/>
        <family val="2"/>
        <scheme val="minor"/>
      </rPr>
      <t>3+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3</t>
    </r>
    <r>
      <rPr>
        <sz val="14"/>
        <rFont val="Calibri"/>
        <family val="2"/>
        <scheme val="minor"/>
      </rPr>
      <t>(PO</t>
    </r>
    <r>
      <rPr>
        <vertAlign val="subscript"/>
        <sz val="14"/>
        <rFont val="Calibri"/>
        <family val="2"/>
        <scheme val="minor"/>
      </rPr>
      <t>4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(OH, H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O)</t>
    </r>
    <r>
      <rPr>
        <vertAlign val="subscript"/>
        <sz val="14"/>
        <rFont val="Calibri"/>
        <family val="2"/>
        <scheme val="minor"/>
      </rPr>
      <t>3</t>
    </r>
  </si>
  <si>
    <t>Kryzhanovskite</t>
  </si>
  <si>
    <t xml:space="preserve">Column Conditions :  Cond 1 : 15keV 20nA  </t>
  </si>
  <si>
    <t xml:space="preserve"> ol-fo92 </t>
  </si>
  <si>
    <t xml:space="preserve"> kspar-OR1 </t>
  </si>
  <si>
    <t xml:space="preserve"> ap-synap</t>
  </si>
  <si>
    <t xml:space="preserve"> rhod791</t>
  </si>
  <si>
    <t xml:space="preserve"> wollast</t>
  </si>
  <si>
    <t xml:space="preserve"> fayalite </t>
  </si>
  <si>
    <t xml:space="preserve"> ZnS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</si>
</sst>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vertAlign val="superscript"/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vertAlign val="subscript"/>
      <sz val="14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0" xfId="0"/>
    <xf numFmtId="0" fontId="3" fillId="0" borderId="0" xfId="0" applyFont="1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0" applyFont="1"/>
    <xf numFmtId="0" fontId="0" fillId="0" borderId="4" xfId="0" applyBorder="1"/>
    <xf numFmtId="0" fontId="4" fillId="0" borderId="4" xfId="0" applyFont="1" applyBorder="1"/>
    <xf numFmtId="2" fontId="2" fillId="0" borderId="3" xfId="0" applyNumberFormat="1" applyFont="1" applyBorder="1"/>
    <xf numFmtId="0" fontId="0" fillId="0" borderId="5" xfId="0" applyFill="1" applyBorder="1"/>
    <xf numFmtId="2" fontId="0" fillId="0" borderId="5" xfId="0" applyNumberFormat="1" applyBorder="1"/>
    <xf numFmtId="0" fontId="0" fillId="0" borderId="5" xfId="0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6" xfId="0" applyBorder="1"/>
    <xf numFmtId="2" fontId="0" fillId="0" borderId="2" xfId="0" applyNumberFormat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topLeftCell="A34" workbookViewId="0">
      <selection activeCell="F6" sqref="F6"/>
    </sheetView>
  </sheetViews>
  <sheetFormatPr baseColWidth="10" defaultRowHeight="15"/>
  <cols>
    <col min="1" max="2" width="11.42578125" style="12"/>
    <col min="3" max="3" width="13.85546875" style="12" customWidth="1"/>
    <col min="4" max="7" width="11.42578125" style="12"/>
    <col min="8" max="8" width="14" style="12" bestFit="1" customWidth="1"/>
    <col min="9" max="9" width="12" style="12" bestFit="1" customWidth="1"/>
    <col min="10" max="10" width="13.28515625" style="12" customWidth="1"/>
    <col min="11" max="16384" width="11.42578125" style="12"/>
  </cols>
  <sheetData>
    <row r="1" spans="1:12">
      <c r="A1" s="12" t="s">
        <v>32</v>
      </c>
      <c r="B1" s="23" t="s">
        <v>43</v>
      </c>
    </row>
    <row r="3" spans="1:12">
      <c r="D3" s="12" t="s">
        <v>0</v>
      </c>
    </row>
    <row r="4" spans="1:12">
      <c r="B4" s="20" t="s">
        <v>6</v>
      </c>
      <c r="C4" s="20" t="s">
        <v>7</v>
      </c>
      <c r="D4" s="20" t="s">
        <v>29</v>
      </c>
      <c r="E4" s="20" t="s">
        <v>2</v>
      </c>
      <c r="F4" s="20" t="s">
        <v>1</v>
      </c>
      <c r="G4" s="20" t="s">
        <v>4</v>
      </c>
      <c r="H4" s="20" t="s">
        <v>27</v>
      </c>
      <c r="I4" s="20" t="s">
        <v>3</v>
      </c>
      <c r="J4" s="20" t="s">
        <v>30</v>
      </c>
      <c r="K4" s="20" t="s">
        <v>31</v>
      </c>
      <c r="L4" s="20" t="s">
        <v>5</v>
      </c>
    </row>
    <row r="5" spans="1:12">
      <c r="B5" s="12" t="s">
        <v>28</v>
      </c>
      <c r="C5" s="12" t="s">
        <v>32</v>
      </c>
      <c r="D5" s="12">
        <v>1.7243999999999999E-2</v>
      </c>
      <c r="E5" s="12">
        <v>0.115346</v>
      </c>
      <c r="F5" s="12">
        <v>7.5919999999999998E-3</v>
      </c>
      <c r="G5" s="12">
        <v>34.544350000000001</v>
      </c>
      <c r="H5" s="12">
        <v>16.269490000000001</v>
      </c>
      <c r="I5" s="12">
        <v>1.0005E-2</v>
      </c>
      <c r="J5" s="12">
        <v>33.474269999999997</v>
      </c>
      <c r="K5" s="12">
        <v>1.7413999999999999E-2</v>
      </c>
      <c r="L5" s="12">
        <v>84.455719999999999</v>
      </c>
    </row>
    <row r="6" spans="1:12">
      <c r="B6" s="12" t="s">
        <v>33</v>
      </c>
      <c r="C6" s="12" t="s">
        <v>32</v>
      </c>
      <c r="D6" s="12">
        <v>2.1967E-2</v>
      </c>
      <c r="E6" s="12">
        <v>0.16858400000000001</v>
      </c>
      <c r="F6" s="12">
        <v>1.9000000000000001E-5</v>
      </c>
      <c r="G6" s="12">
        <v>34.484259999999999</v>
      </c>
      <c r="H6" s="12">
        <v>16.9024</v>
      </c>
      <c r="I6" s="12">
        <v>7.1700000000000002E-3</v>
      </c>
      <c r="J6" s="12">
        <v>32.589149999999997</v>
      </c>
      <c r="K6" s="12">
        <v>1.2E-5</v>
      </c>
      <c r="L6" s="12">
        <v>84.173569999999998</v>
      </c>
    </row>
    <row r="7" spans="1:12">
      <c r="B7" s="12" t="s">
        <v>34</v>
      </c>
      <c r="C7" s="12" t="s">
        <v>32</v>
      </c>
      <c r="D7" s="12">
        <v>3.8990000000000001E-3</v>
      </c>
      <c r="E7" s="12">
        <v>8.0172999999999994E-2</v>
      </c>
      <c r="F7" s="12">
        <v>1.9000000000000001E-5</v>
      </c>
      <c r="G7" s="12">
        <v>34.787669999999999</v>
      </c>
      <c r="H7" s="12">
        <v>17.579499999999999</v>
      </c>
      <c r="I7" s="12">
        <v>1.0031E-2</v>
      </c>
      <c r="J7" s="12">
        <v>32.128970000000002</v>
      </c>
      <c r="K7" s="12">
        <v>1.6298E-2</v>
      </c>
      <c r="L7" s="12">
        <v>84.606570000000005</v>
      </c>
    </row>
    <row r="8" spans="1:12">
      <c r="B8" s="12" t="s">
        <v>35</v>
      </c>
      <c r="C8" s="12" t="s">
        <v>32</v>
      </c>
      <c r="D8" s="12">
        <v>3.0690000000000001E-3</v>
      </c>
      <c r="E8" s="12">
        <v>0.143374</v>
      </c>
      <c r="F8" s="12">
        <v>2.5400000000000002E-3</v>
      </c>
      <c r="G8" s="12">
        <v>34.36992</v>
      </c>
      <c r="H8" s="12">
        <v>16.441960000000002</v>
      </c>
      <c r="I8" s="12">
        <v>1.4E-5</v>
      </c>
      <c r="J8" s="12">
        <v>33.78407</v>
      </c>
      <c r="K8" s="12">
        <v>1.2E-5</v>
      </c>
      <c r="L8" s="12">
        <v>84.744950000000003</v>
      </c>
    </row>
    <row r="9" spans="1:12">
      <c r="B9" s="12" t="s">
        <v>36</v>
      </c>
      <c r="C9" s="12" t="s">
        <v>32</v>
      </c>
      <c r="D9" s="12">
        <v>1.1408E-2</v>
      </c>
      <c r="E9" s="12">
        <v>0.15912100000000001</v>
      </c>
      <c r="F9" s="12">
        <v>2.8479999999999998E-3</v>
      </c>
      <c r="G9" s="12">
        <v>34.597009999999997</v>
      </c>
      <c r="H9" s="12">
        <v>16.32366</v>
      </c>
      <c r="I9" s="12">
        <v>1.4E-5</v>
      </c>
      <c r="J9" s="12">
        <v>33.55791</v>
      </c>
      <c r="K9" s="12">
        <v>1.5096E-2</v>
      </c>
      <c r="L9" s="12">
        <v>84.667069999999995</v>
      </c>
    </row>
    <row r="10" spans="1:12">
      <c r="B10" s="12" t="s">
        <v>37</v>
      </c>
      <c r="C10" s="12" t="s">
        <v>32</v>
      </c>
      <c r="D10" s="12">
        <v>2.0999999999999999E-5</v>
      </c>
      <c r="E10" s="12">
        <v>0.121722</v>
      </c>
      <c r="F10" s="12">
        <v>5.0679999999999996E-3</v>
      </c>
      <c r="G10" s="12">
        <v>34.569200000000002</v>
      </c>
      <c r="H10" s="12">
        <v>16.107900000000001</v>
      </c>
      <c r="I10" s="12">
        <v>5.6769999999999998E-3</v>
      </c>
      <c r="J10" s="12">
        <v>33.881770000000003</v>
      </c>
      <c r="K10" s="12">
        <v>3.9491999999999999E-2</v>
      </c>
      <c r="L10" s="12">
        <v>84.730850000000004</v>
      </c>
    </row>
    <row r="11" spans="1:12" ht="15.75" thickBot="1">
      <c r="B11" s="12" t="s">
        <v>38</v>
      </c>
      <c r="C11" s="12" t="s">
        <v>32</v>
      </c>
      <c r="D11" s="12">
        <v>1.2840000000000001E-2</v>
      </c>
      <c r="E11" s="12">
        <v>0.11584899999999999</v>
      </c>
      <c r="F11" s="12">
        <v>1.9000000000000001E-5</v>
      </c>
      <c r="G11" s="12">
        <v>34.13205</v>
      </c>
      <c r="H11" s="12">
        <v>16.477889999999999</v>
      </c>
      <c r="I11" s="12">
        <v>4.6389999999999999E-3</v>
      </c>
      <c r="J11" s="12">
        <v>33.503340000000001</v>
      </c>
      <c r="K11" s="12">
        <v>4.6550000000000003E-3</v>
      </c>
      <c r="L11" s="12">
        <v>84.251289999999997</v>
      </c>
    </row>
    <row r="12" spans="1:12">
      <c r="B12" s="13" t="s">
        <v>8</v>
      </c>
      <c r="C12" s="14"/>
      <c r="D12" s="14">
        <f t="shared" ref="D12:L12" si="0">AVERAGE(D5:D11)</f>
        <v>1.0064E-2</v>
      </c>
      <c r="E12" s="14">
        <f t="shared" si="0"/>
        <v>0.129167</v>
      </c>
      <c r="F12" s="14">
        <f t="shared" si="0"/>
        <v>2.5864285714285716E-3</v>
      </c>
      <c r="G12" s="14">
        <f t="shared" si="0"/>
        <v>34.497779999999999</v>
      </c>
      <c r="H12" s="14">
        <f t="shared" si="0"/>
        <v>16.586114285714288</v>
      </c>
      <c r="I12" s="14">
        <f t="shared" si="0"/>
        <v>5.3642857142857147E-3</v>
      </c>
      <c r="J12" s="14">
        <f t="shared" si="0"/>
        <v>33.274211428571427</v>
      </c>
      <c r="K12" s="14">
        <f t="shared" si="0"/>
        <v>1.3282714285714287E-2</v>
      </c>
      <c r="L12" s="14">
        <f t="shared" si="0"/>
        <v>84.518574285714294</v>
      </c>
    </row>
    <row r="13" spans="1:12">
      <c r="B13" s="7" t="s">
        <v>9</v>
      </c>
      <c r="D13" s="12">
        <f t="shared" ref="D13:L13" si="1">STDEV(D5:D11)</f>
        <v>8.0678933640283904E-3</v>
      </c>
      <c r="E13" s="12">
        <f t="shared" si="1"/>
        <v>3.0213159605266961E-2</v>
      </c>
      <c r="F13" s="12">
        <f t="shared" si="1"/>
        <v>2.9171785945294724E-3</v>
      </c>
      <c r="G13" s="12">
        <f t="shared" si="1"/>
        <v>0.20471190699770267</v>
      </c>
      <c r="H13" s="12">
        <f t="shared" si="1"/>
        <v>0.50285300668134192</v>
      </c>
      <c r="I13" s="12">
        <f t="shared" si="1"/>
        <v>4.1723294738185805E-3</v>
      </c>
      <c r="J13" s="12">
        <f t="shared" si="1"/>
        <v>0.65612225548895264</v>
      </c>
      <c r="K13" s="12">
        <f t="shared" si="1"/>
        <v>1.3802386879501262E-2</v>
      </c>
      <c r="L13" s="12">
        <f t="shared" si="1"/>
        <v>0.2311279132037185</v>
      </c>
    </row>
    <row r="15" spans="1:12">
      <c r="J15" s="23" t="s">
        <v>40</v>
      </c>
    </row>
    <row r="16" spans="1:12" ht="15.75" thickBot="1">
      <c r="B16" s="1" t="s">
        <v>0</v>
      </c>
      <c r="C16" s="1" t="s">
        <v>10</v>
      </c>
      <c r="D16" s="1" t="s">
        <v>11</v>
      </c>
      <c r="E16" s="1" t="s">
        <v>12</v>
      </c>
      <c r="F16" s="1" t="s">
        <v>13</v>
      </c>
      <c r="G16" s="1" t="s">
        <v>14</v>
      </c>
      <c r="H16" s="1" t="s">
        <v>15</v>
      </c>
      <c r="I16" s="16"/>
      <c r="J16" s="12" t="s">
        <v>39</v>
      </c>
      <c r="K16" s="12">
        <f>J12*1.1113</f>
        <v>36.977631160571427</v>
      </c>
    </row>
    <row r="17" spans="2:9">
      <c r="B17" s="21" t="s">
        <v>29</v>
      </c>
      <c r="C17" s="22">
        <f>D12</f>
        <v>1.0064E-2</v>
      </c>
      <c r="D17" s="22">
        <v>60.08</v>
      </c>
      <c r="E17" s="2">
        <f t="shared" ref="E17" si="2">C17/D17</f>
        <v>1.6750998668442078E-4</v>
      </c>
      <c r="F17" s="2">
        <f t="shared" ref="F17" si="3">2*E17</f>
        <v>3.3501997336884157E-4</v>
      </c>
      <c r="G17" s="2">
        <f>F17*$D$31</f>
        <v>1.3778688447293526E-3</v>
      </c>
      <c r="H17" s="22">
        <f t="shared" ref="H17" si="4">G17/2</f>
        <v>6.8893442236467632E-4</v>
      </c>
      <c r="I17" s="16"/>
    </row>
    <row r="18" spans="2:9" ht="15.75">
      <c r="B18" s="3" t="s">
        <v>16</v>
      </c>
      <c r="C18" s="4">
        <f>F12</f>
        <v>2.5864285714285716E-3</v>
      </c>
      <c r="D18" s="4">
        <v>101.94</v>
      </c>
      <c r="E18" s="3">
        <f t="shared" ref="E18:E25" si="5">C18/D18</f>
        <v>2.537206760279156E-5</v>
      </c>
      <c r="F18" s="3">
        <f t="shared" ref="F18:F19" si="6">3*E18</f>
        <v>7.6116202808374682E-5</v>
      </c>
      <c r="G18" s="2">
        <f>F18*$D$31</f>
        <v>3.1305042315579891E-4</v>
      </c>
      <c r="H18" s="4">
        <f t="shared" ref="H18:H19" si="7">G18*2/3</f>
        <v>2.0870028210386593E-4</v>
      </c>
      <c r="I18" s="17"/>
    </row>
    <row r="19" spans="2:9" ht="15.75">
      <c r="B19" s="3" t="s">
        <v>17</v>
      </c>
      <c r="C19" s="4">
        <f>J12*1.1113</f>
        <v>36.977631160571427</v>
      </c>
      <c r="D19" s="4">
        <v>159.69</v>
      </c>
      <c r="E19" s="3">
        <f t="shared" si="5"/>
        <v>0.23155884000608321</v>
      </c>
      <c r="F19" s="3">
        <f t="shared" si="6"/>
        <v>0.69467652001824964</v>
      </c>
      <c r="G19" s="2">
        <f t="shared" ref="G19:G25" si="8">F19*$D$31</f>
        <v>2.8570628923200023</v>
      </c>
      <c r="H19" s="4">
        <f t="shared" si="7"/>
        <v>1.9047085948800015</v>
      </c>
      <c r="I19" s="17"/>
    </row>
    <row r="20" spans="2:9">
      <c r="B20" s="3" t="s">
        <v>27</v>
      </c>
      <c r="C20" s="4">
        <f>H12</f>
        <v>16.586114285714288</v>
      </c>
      <c r="D20" s="4">
        <v>70.94</v>
      </c>
      <c r="E20" s="3">
        <f t="shared" si="5"/>
        <v>0.23380482500302069</v>
      </c>
      <c r="F20" s="3">
        <f t="shared" ref="F20:F24" si="9">E20*1</f>
        <v>0.23380482500302069</v>
      </c>
      <c r="G20" s="2">
        <f t="shared" si="8"/>
        <v>0.96159157580848365</v>
      </c>
      <c r="H20" s="4">
        <f t="shared" ref="H20:H23" si="10">G20</f>
        <v>0.96159157580848365</v>
      </c>
      <c r="I20" s="17"/>
    </row>
    <row r="21" spans="2:9">
      <c r="B21" s="3" t="s">
        <v>2</v>
      </c>
      <c r="C21" s="4">
        <f>E12</f>
        <v>0.129167</v>
      </c>
      <c r="D21" s="5">
        <v>40.311399999999999</v>
      </c>
      <c r="E21" s="3">
        <f t="shared" si="5"/>
        <v>3.2042300689135083E-3</v>
      </c>
      <c r="F21" s="3">
        <f t="shared" si="9"/>
        <v>3.2042300689135083E-3</v>
      </c>
      <c r="G21" s="2">
        <f t="shared" si="8"/>
        <v>1.3178344977181967E-2</v>
      </c>
      <c r="H21" s="4">
        <f t="shared" si="10"/>
        <v>1.3178344977181967E-2</v>
      </c>
      <c r="I21" s="17"/>
    </row>
    <row r="22" spans="2:9">
      <c r="B22" s="3" t="s">
        <v>3</v>
      </c>
      <c r="C22" s="4">
        <f>I12</f>
        <v>5.3642857142857147E-3</v>
      </c>
      <c r="D22" s="5">
        <v>56.08</v>
      </c>
      <c r="E22" s="3">
        <f t="shared" si="5"/>
        <v>9.5654167515793774E-5</v>
      </c>
      <c r="F22" s="3">
        <f t="shared" si="9"/>
        <v>9.5654167515793774E-5</v>
      </c>
      <c r="G22" s="2">
        <f>F22*$D$31</f>
        <v>3.9340608848843236E-4</v>
      </c>
      <c r="H22" s="4">
        <f t="shared" si="10"/>
        <v>3.9340608848843236E-4</v>
      </c>
      <c r="I22" s="17"/>
    </row>
    <row r="23" spans="2:9">
      <c r="B23" s="3" t="s">
        <v>31</v>
      </c>
      <c r="C23" s="4">
        <v>1.2999999999999999E-2</v>
      </c>
      <c r="D23" s="5">
        <v>81.38</v>
      </c>
      <c r="E23" s="3">
        <f t="shared" si="5"/>
        <v>1.5974440894568691E-4</v>
      </c>
      <c r="F23" s="3">
        <f t="shared" si="9"/>
        <v>1.5974440894568691E-4</v>
      </c>
      <c r="G23" s="2">
        <f t="shared" si="8"/>
        <v>6.5699618441447183E-4</v>
      </c>
      <c r="H23" s="4">
        <f t="shared" si="10"/>
        <v>6.5699618441447183E-4</v>
      </c>
      <c r="I23" s="17"/>
    </row>
    <row r="24" spans="2:9" ht="15.75">
      <c r="B24" s="3" t="s">
        <v>18</v>
      </c>
      <c r="C24" s="4">
        <v>9.5</v>
      </c>
      <c r="D24" s="5">
        <v>18.015000000000001</v>
      </c>
      <c r="E24" s="3">
        <f t="shared" si="5"/>
        <v>0.52733832917013601</v>
      </c>
      <c r="F24" s="3">
        <f t="shared" si="9"/>
        <v>0.52733832917013601</v>
      </c>
      <c r="G24" s="2">
        <f t="shared" si="8"/>
        <v>2.1688350312033662</v>
      </c>
      <c r="H24" s="4">
        <f t="shared" ref="H24" si="11">2*G24</f>
        <v>4.3376700624067324</v>
      </c>
      <c r="I24" s="17"/>
    </row>
    <row r="25" spans="2:9" ht="15.75">
      <c r="B25" s="3" t="s">
        <v>19</v>
      </c>
      <c r="C25" s="4">
        <f>G12</f>
        <v>34.497779999999999</v>
      </c>
      <c r="D25" s="4">
        <v>141.94</v>
      </c>
      <c r="E25" s="3">
        <f t="shared" si="5"/>
        <v>0.24304480766521064</v>
      </c>
      <c r="F25" s="3">
        <f>5*E25</f>
        <v>1.2152240383260531</v>
      </c>
      <c r="G25" s="2">
        <f t="shared" si="8"/>
        <v>4.9979687029949069</v>
      </c>
      <c r="H25" s="4">
        <f>G25*2/5</f>
        <v>1.9991874811979629</v>
      </c>
      <c r="I25" s="18"/>
    </row>
    <row r="26" spans="2:9">
      <c r="B26" s="6" t="s">
        <v>20</v>
      </c>
      <c r="C26" s="15">
        <f>SUM(C18:C25)</f>
        <v>97.711643160571427</v>
      </c>
      <c r="D26" s="7"/>
      <c r="E26" s="7"/>
      <c r="F26" s="3">
        <f>SUM(F18:F25)</f>
        <v>2.6745794573656427</v>
      </c>
      <c r="G26" s="7"/>
      <c r="H26" s="7"/>
      <c r="I26" s="7"/>
    </row>
    <row r="29" spans="2:9">
      <c r="B29" s="9" t="s">
        <v>21</v>
      </c>
      <c r="C29" s="10"/>
      <c r="D29" s="11">
        <v>11</v>
      </c>
    </row>
    <row r="30" spans="2:9">
      <c r="B30" s="10"/>
      <c r="C30" s="10"/>
      <c r="D30" s="10"/>
    </row>
    <row r="31" spans="2:9">
      <c r="B31" s="10" t="s">
        <v>22</v>
      </c>
      <c r="C31" s="10"/>
      <c r="D31" s="10">
        <f>D29/F26</f>
        <v>4.1127961144345937</v>
      </c>
    </row>
    <row r="35" spans="1:4" ht="21.75">
      <c r="B35" s="8" t="s">
        <v>23</v>
      </c>
      <c r="C35" s="7"/>
      <c r="D35" s="19" t="s">
        <v>42</v>
      </c>
    </row>
    <row r="36" spans="1:4" ht="21.75">
      <c r="B36" s="8" t="s">
        <v>24</v>
      </c>
      <c r="C36" s="7"/>
      <c r="D36" s="19" t="s">
        <v>41</v>
      </c>
    </row>
    <row r="44" spans="1:4">
      <c r="A44" s="7" t="s">
        <v>44</v>
      </c>
      <c r="B44" s="7"/>
      <c r="C44" s="7"/>
      <c r="D44" s="7"/>
    </row>
    <row r="45" spans="1:4">
      <c r="A45" s="7" t="s">
        <v>25</v>
      </c>
    </row>
    <row r="47" spans="1:4">
      <c r="A47" s="7" t="s">
        <v>26</v>
      </c>
    </row>
    <row r="48" spans="1:4">
      <c r="A48" s="7" t="s">
        <v>45</v>
      </c>
    </row>
    <row r="49" spans="1:1">
      <c r="A49" s="7" t="s">
        <v>46</v>
      </c>
    </row>
    <row r="50" spans="1:1">
      <c r="A50" s="7" t="s">
        <v>47</v>
      </c>
    </row>
    <row r="51" spans="1:1">
      <c r="A51" s="7" t="s">
        <v>48</v>
      </c>
    </row>
    <row r="52" spans="1:1">
      <c r="A52" s="7" t="s">
        <v>49</v>
      </c>
    </row>
    <row r="53" spans="1:1">
      <c r="A53" s="7" t="s">
        <v>50</v>
      </c>
    </row>
    <row r="54" spans="1:1">
      <c r="A54" s="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R100209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eduardo</cp:lastModifiedBy>
  <cp:lastPrinted>2013-05-31T00:23:49Z</cp:lastPrinted>
  <dcterms:created xsi:type="dcterms:W3CDTF">2013-02-13T18:48:10Z</dcterms:created>
  <dcterms:modified xsi:type="dcterms:W3CDTF">2014-04-26T18:24:05Z</dcterms:modified>
</cp:coreProperties>
</file>