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45" yWindow="165" windowWidth="12135" windowHeight="9825"/>
  </bookViews>
  <sheets>
    <sheet name="R100209" sheetId="3" r:id="rId1"/>
  </sheets>
  <calcPr calcId="125725"/>
</workbook>
</file>

<file path=xl/calcChain.xml><?xml version="1.0" encoding="utf-8"?>
<calcChain xmlns="http://schemas.openxmlformats.org/spreadsheetml/2006/main">
  <c r="C31" i="3"/>
  <c r="C30"/>
  <c r="C28"/>
  <c r="C27"/>
  <c r="C26"/>
  <c r="C24"/>
  <c r="F20"/>
  <c r="E19"/>
  <c r="D19"/>
  <c r="E26" l="1"/>
  <c r="F26" s="1"/>
  <c r="E31"/>
  <c r="F31" s="1"/>
  <c r="E20"/>
  <c r="G20"/>
  <c r="H20"/>
  <c r="I20"/>
  <c r="J20"/>
  <c r="K20"/>
  <c r="L20"/>
  <c r="M20"/>
  <c r="D20"/>
  <c r="E28"/>
  <c r="F28" s="1"/>
  <c r="F19"/>
  <c r="G19"/>
  <c r="H19"/>
  <c r="I19"/>
  <c r="C29" s="1"/>
  <c r="E29" s="1"/>
  <c r="F29" s="1"/>
  <c r="J19"/>
  <c r="K19"/>
  <c r="L19"/>
  <c r="M19"/>
  <c r="E24"/>
  <c r="F24" s="1"/>
  <c r="E30"/>
  <c r="F30" s="1"/>
  <c r="E32"/>
  <c r="F32" s="1"/>
  <c r="C33"/>
  <c r="E33" s="1"/>
  <c r="F33" s="1"/>
  <c r="C25" l="1"/>
  <c r="E25" s="1"/>
  <c r="F25" s="1"/>
  <c r="E27"/>
  <c r="F27" s="1"/>
  <c r="F34" l="1"/>
  <c r="D39" s="1"/>
  <c r="G30" s="1"/>
  <c r="H30" s="1"/>
  <c r="C34"/>
  <c r="G28" l="1"/>
  <c r="H28" s="1"/>
  <c r="G26"/>
  <c r="H26" s="1"/>
  <c r="G27"/>
  <c r="H27" s="1"/>
  <c r="G32"/>
  <c r="H32" s="1"/>
  <c r="G29"/>
  <c r="H29" s="1"/>
  <c r="G33"/>
  <c r="H33" s="1"/>
  <c r="G25"/>
  <c r="H25" s="1"/>
  <c r="G24"/>
  <c r="H24" s="1"/>
  <c r="G31"/>
  <c r="H31" s="1"/>
</calcChain>
</file>

<file path=xl/sharedStrings.xml><?xml version="1.0" encoding="utf-8"?>
<sst xmlns="http://schemas.openxmlformats.org/spreadsheetml/2006/main" count="66" uniqueCount="44">
  <si>
    <t>Oxide</t>
  </si>
  <si>
    <t>Al2O3</t>
  </si>
  <si>
    <t>MgO</t>
  </si>
  <si>
    <t>CaO</t>
  </si>
  <si>
    <t>P2O5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</si>
  <si>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</si>
  <si>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</si>
  <si>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</si>
  <si>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</si>
  <si>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</si>
  <si>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</si>
  <si>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</si>
  <si>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</si>
  <si>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</si>
  <si>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</si>
  <si>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</si>
  <si>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r>
      <t>Al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</si>
  <si>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</si>
  <si>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P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</si>
  <si>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t>Total:</t>
  </si>
  <si>
    <t>Enter Oxygens in formula:</t>
  </si>
  <si>
    <t>Oxygen Factor Calculation:</t>
  </si>
  <si>
    <t>Ideal Chemistry:</t>
  </si>
  <si>
    <t>Measured Chemistry:</t>
  </si>
  <si>
    <t xml:space="preserve">Beam Size :  5 µm </t>
  </si>
  <si>
    <t xml:space="preserve">Standard Name :   </t>
  </si>
  <si>
    <t>MnO</t>
  </si>
  <si>
    <t>SiO2</t>
  </si>
  <si>
    <t>FeO</t>
  </si>
  <si>
    <t>ZnO</t>
  </si>
  <si>
    <t xml:space="preserve">Column Conditions :  Cond 1 : 15keV 20nA  </t>
  </si>
  <si>
    <t xml:space="preserve"> ol-fo92 </t>
  </si>
  <si>
    <t xml:space="preserve"> kspar-OR1 </t>
  </si>
  <si>
    <t xml:space="preserve"> ap-synap</t>
  </si>
  <si>
    <t xml:space="preserve"> rhod791</t>
  </si>
  <si>
    <t xml:space="preserve"> wollast</t>
  </si>
  <si>
    <t xml:space="preserve"> fayalite </t>
  </si>
  <si>
    <t xml:space="preserve"> ZnS </t>
  </si>
  <si>
    <t>Lefontite</t>
  </si>
  <si>
    <t>BeO</t>
  </si>
  <si>
    <r>
      <t>BeFe</t>
    </r>
    <r>
      <rPr>
        <vertAlign val="superscript"/>
        <sz val="14"/>
        <rFont val="Calibri"/>
        <family val="2"/>
        <scheme val="minor"/>
      </rPr>
      <t>2+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Al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(PO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(OH)</t>
    </r>
    <r>
      <rPr>
        <vertAlign val="subscript"/>
        <sz val="14"/>
        <rFont val="Calibri"/>
        <family val="2"/>
        <scheme val="minor"/>
      </rPr>
      <t>6</t>
    </r>
  </si>
  <si>
    <t>Be needs to be analyze by Icpms</t>
  </si>
  <si>
    <t>R140539</t>
  </si>
  <si>
    <r>
      <t>Be</t>
    </r>
    <r>
      <rPr>
        <vertAlign val="subscript"/>
        <sz val="14"/>
        <rFont val="Calibri"/>
        <family val="2"/>
        <scheme val="minor"/>
      </rPr>
      <t>0.97</t>
    </r>
    <r>
      <rPr>
        <sz val="14"/>
        <rFont val="Calibri"/>
        <family val="2"/>
        <scheme val="minor"/>
      </rPr>
      <t>(Fe</t>
    </r>
    <r>
      <rPr>
        <vertAlign val="superscript"/>
        <sz val="14"/>
        <rFont val="Calibri"/>
        <family val="2"/>
        <scheme val="minor"/>
      </rPr>
      <t>2+</t>
    </r>
    <r>
      <rPr>
        <vertAlign val="subscript"/>
        <sz val="14"/>
        <rFont val="Calibri"/>
        <family val="2"/>
        <scheme val="minor"/>
      </rPr>
      <t>1.22</t>
    </r>
    <r>
      <rPr>
        <sz val="14"/>
        <rFont val="Calibri"/>
        <family val="2"/>
        <scheme val="minor"/>
      </rPr>
      <t>Mg</t>
    </r>
    <r>
      <rPr>
        <vertAlign val="subscript"/>
        <sz val="14"/>
        <rFont val="Calibri"/>
        <family val="2"/>
        <scheme val="minor"/>
      </rPr>
      <t>0.05</t>
    </r>
    <r>
      <rPr>
        <sz val="14"/>
        <rFont val="Calibri"/>
        <family val="2"/>
        <scheme val="minor"/>
      </rPr>
      <t>Mn</t>
    </r>
    <r>
      <rPr>
        <vertAlign val="subscript"/>
        <sz val="14"/>
        <rFont val="Calibri"/>
        <family val="2"/>
        <scheme val="minor"/>
      </rPr>
      <t>0.48</t>
    </r>
    <r>
      <rPr>
        <sz val="14"/>
        <rFont val="Calibri"/>
        <family val="2"/>
        <scheme val="minor"/>
      </rPr>
      <t>Ca</t>
    </r>
    <r>
      <rPr>
        <vertAlign val="subscript"/>
        <sz val="14"/>
        <rFont val="Calibri"/>
        <family val="2"/>
        <scheme val="minor"/>
      </rPr>
      <t>0.16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Σ</t>
    </r>
    <r>
      <rPr>
        <vertAlign val="subscript"/>
        <sz val="14"/>
        <rFont val="Calibri"/>
        <family val="2"/>
        <scheme val="minor"/>
      </rPr>
      <t>=1.91</t>
    </r>
    <r>
      <rPr>
        <sz val="14"/>
        <rFont val="Calibri"/>
        <family val="2"/>
        <scheme val="minor"/>
      </rPr>
      <t>Al</t>
    </r>
    <r>
      <rPr>
        <vertAlign val="subscript"/>
        <sz val="14"/>
        <rFont val="Calibri"/>
        <family val="2"/>
        <scheme val="minor"/>
      </rPr>
      <t>1.91</t>
    </r>
    <r>
      <rPr>
        <sz val="14"/>
        <rFont val="Calibri"/>
        <family val="2"/>
        <scheme val="minor"/>
      </rPr>
      <t>(PO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(OH)</t>
    </r>
    <r>
      <rPr>
        <vertAlign val="subscript"/>
        <sz val="14"/>
        <rFont val="Calibri"/>
        <family val="2"/>
        <scheme val="minor"/>
      </rPr>
      <t>6.50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</si>
</sst>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0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vertAlign val="subscript"/>
      <sz val="14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2" fontId="2" fillId="0" borderId="3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0" fillId="0" borderId="5" xfId="0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6" xfId="0" applyBorder="1"/>
    <xf numFmtId="2" fontId="0" fillId="0" borderId="2" xfId="0" applyNumberFormat="1" applyBorder="1"/>
    <xf numFmtId="0" fontId="9" fillId="0" borderId="0" xfId="0" applyFont="1"/>
    <xf numFmtId="164" fontId="0" fillId="0" borderId="0" xfId="0" applyNumberFormat="1"/>
    <xf numFmtId="165" fontId="0" fillId="0" borderId="0" xfId="0" applyNumberFormat="1"/>
    <xf numFmtId="11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topLeftCell="A19" zoomScale="70" zoomScaleNormal="70" workbookViewId="0">
      <selection activeCell="L47" sqref="L47"/>
    </sheetView>
  </sheetViews>
  <sheetFormatPr baseColWidth="10" defaultColWidth="11.42578125" defaultRowHeight="15"/>
  <cols>
    <col min="1" max="2" width="11.42578125" style="12"/>
    <col min="3" max="3" width="13.85546875" style="12" customWidth="1"/>
    <col min="4" max="7" width="11.42578125" style="12"/>
    <col min="8" max="8" width="14" style="12" bestFit="1" customWidth="1"/>
    <col min="9" max="9" width="12" style="12" bestFit="1" customWidth="1"/>
    <col min="10" max="10" width="13.28515625" style="12" customWidth="1"/>
    <col min="11" max="16384" width="11.42578125" style="12"/>
  </cols>
  <sheetData>
    <row r="1" spans="1:13">
      <c r="A1" s="12" t="s">
        <v>42</v>
      </c>
      <c r="B1" s="12" t="s">
        <v>38</v>
      </c>
      <c r="D1" s="23"/>
    </row>
    <row r="3" spans="1:13">
      <c r="D3" s="12" t="s">
        <v>0</v>
      </c>
    </row>
    <row r="4" spans="1:13">
      <c r="B4" s="20" t="s">
        <v>6</v>
      </c>
      <c r="C4" s="20" t="s">
        <v>7</v>
      </c>
      <c r="D4" s="7" t="s">
        <v>27</v>
      </c>
      <c r="E4" s="7" t="s">
        <v>2</v>
      </c>
      <c r="F4" s="7" t="s">
        <v>1</v>
      </c>
      <c r="G4" s="7" t="s">
        <v>4</v>
      </c>
      <c r="H4" s="7" t="s">
        <v>26</v>
      </c>
      <c r="I4" s="7" t="s">
        <v>3</v>
      </c>
      <c r="J4" s="7" t="s">
        <v>28</v>
      </c>
      <c r="K4" s="7" t="s">
        <v>29</v>
      </c>
      <c r="L4" s="7" t="s">
        <v>39</v>
      </c>
      <c r="M4" s="7" t="s">
        <v>5</v>
      </c>
    </row>
    <row r="5" spans="1:13">
      <c r="B5" s="7">
        <v>2</v>
      </c>
      <c r="C5" s="7" t="s">
        <v>42</v>
      </c>
      <c r="D5" s="24">
        <v>4.0073999999999999E-2</v>
      </c>
      <c r="E5" s="24">
        <v>0.48751499999999998</v>
      </c>
      <c r="F5" s="25">
        <v>20.81439</v>
      </c>
      <c r="G5" s="25">
        <v>31.420390000000001</v>
      </c>
      <c r="H5" s="25">
        <v>7.6978429999999998</v>
      </c>
      <c r="I5" s="25">
        <v>2.0971920000000002</v>
      </c>
      <c r="J5" s="25">
        <v>19.52542</v>
      </c>
      <c r="K5" s="24">
        <v>5.1565E-2</v>
      </c>
      <c r="L5" s="25">
        <v>5.3564610000000004</v>
      </c>
      <c r="M5" s="7">
        <v>87.490859999999998</v>
      </c>
    </row>
    <row r="6" spans="1:13">
      <c r="B6" s="7">
        <v>3</v>
      </c>
      <c r="C6" s="7" t="s">
        <v>42</v>
      </c>
      <c r="D6" s="24">
        <v>7.8403E-2</v>
      </c>
      <c r="E6" s="24">
        <v>0.43524800000000002</v>
      </c>
      <c r="F6" s="25">
        <v>21.078710000000001</v>
      </c>
      <c r="G6" s="25">
        <v>31.242989999999999</v>
      </c>
      <c r="H6" s="25">
        <v>7.5674349999999997</v>
      </c>
      <c r="I6" s="25">
        <v>2.0711219999999999</v>
      </c>
      <c r="J6" s="25">
        <v>19.272400000000001</v>
      </c>
      <c r="K6" s="24">
        <v>4.9329999999999999E-2</v>
      </c>
      <c r="L6" s="25">
        <v>5.3564610000000004</v>
      </c>
      <c r="M6" s="7">
        <v>87.152100000000004</v>
      </c>
    </row>
    <row r="7" spans="1:13">
      <c r="B7" s="7">
        <v>4</v>
      </c>
      <c r="C7" s="7" t="s">
        <v>42</v>
      </c>
      <c r="D7" s="24">
        <v>5.6370999999999997E-2</v>
      </c>
      <c r="E7" s="24">
        <v>0.450044</v>
      </c>
      <c r="F7" s="25">
        <v>21.16076</v>
      </c>
      <c r="G7" s="25">
        <v>31.08286</v>
      </c>
      <c r="H7" s="25">
        <v>7.6740159999999999</v>
      </c>
      <c r="I7" s="25">
        <v>2.0373489999999999</v>
      </c>
      <c r="J7" s="25">
        <v>19.31596</v>
      </c>
      <c r="K7" s="24">
        <v>5.0597999999999997E-2</v>
      </c>
      <c r="L7" s="25">
        <v>5.3564610000000004</v>
      </c>
      <c r="M7" s="7">
        <v>87.184420000000003</v>
      </c>
    </row>
    <row r="8" spans="1:13">
      <c r="B8" s="7">
        <v>5</v>
      </c>
      <c r="C8" s="7" t="s">
        <v>42</v>
      </c>
      <c r="D8" s="24">
        <v>2.7483E-2</v>
      </c>
      <c r="E8" s="24">
        <v>0.448822</v>
      </c>
      <c r="F8" s="25">
        <v>21.16921</v>
      </c>
      <c r="G8" s="25">
        <v>31.75318</v>
      </c>
      <c r="H8" s="25">
        <v>7.6260649999999996</v>
      </c>
      <c r="I8" s="25">
        <v>1.9937720000000001</v>
      </c>
      <c r="J8" s="25">
        <v>19.754719999999999</v>
      </c>
      <c r="K8" s="24">
        <v>4.8278000000000001E-2</v>
      </c>
      <c r="L8" s="25">
        <v>5.3564610000000004</v>
      </c>
      <c r="M8" s="7">
        <v>88.177989999999994</v>
      </c>
    </row>
    <row r="9" spans="1:13">
      <c r="B9" s="7">
        <v>6</v>
      </c>
      <c r="C9" s="7" t="s">
        <v>42</v>
      </c>
      <c r="D9" s="24">
        <v>2.1090000000000001E-2</v>
      </c>
      <c r="E9" s="24">
        <v>0.50349900000000003</v>
      </c>
      <c r="F9" s="25">
        <v>21.34684</v>
      </c>
      <c r="G9" s="25">
        <v>30.916879999999999</v>
      </c>
      <c r="H9" s="25">
        <v>7.3827030000000002</v>
      </c>
      <c r="I9" s="25">
        <v>2.047606</v>
      </c>
      <c r="J9" s="25">
        <v>19.272749999999998</v>
      </c>
      <c r="K9" s="24">
        <v>2.8979999999999999E-2</v>
      </c>
      <c r="L9" s="25">
        <v>5.3564610000000004</v>
      </c>
      <c r="M9" s="7">
        <v>86.876800000000003</v>
      </c>
    </row>
    <row r="10" spans="1:13">
      <c r="B10" s="7">
        <v>7</v>
      </c>
      <c r="C10" s="7" t="s">
        <v>42</v>
      </c>
      <c r="D10" s="24">
        <v>3.6295000000000001E-2</v>
      </c>
      <c r="E10" s="24">
        <v>0.45374799999999998</v>
      </c>
      <c r="F10" s="25">
        <v>21.49464</v>
      </c>
      <c r="G10" s="25">
        <v>31.454879999999999</v>
      </c>
      <c r="H10" s="25">
        <v>7.2706900000000001</v>
      </c>
      <c r="I10" s="25">
        <v>2.0257849999999999</v>
      </c>
      <c r="J10" s="25">
        <v>19.279979999999998</v>
      </c>
      <c r="K10" s="24">
        <v>6.6431000000000004E-2</v>
      </c>
      <c r="L10" s="25">
        <v>5.3564610000000004</v>
      </c>
      <c r="M10" s="7">
        <v>87.438900000000004</v>
      </c>
    </row>
    <row r="11" spans="1:13">
      <c r="B11" s="7">
        <v>8</v>
      </c>
      <c r="C11" s="7" t="s">
        <v>42</v>
      </c>
      <c r="D11" s="24">
        <v>5.8007000000000003E-2</v>
      </c>
      <c r="E11" s="24">
        <v>0.46716600000000003</v>
      </c>
      <c r="F11" s="25">
        <v>21.333269999999999</v>
      </c>
      <c r="G11" s="25">
        <v>30.97916</v>
      </c>
      <c r="H11" s="25">
        <v>7.2953250000000001</v>
      </c>
      <c r="I11" s="25">
        <v>1.9912669999999999</v>
      </c>
      <c r="J11" s="25">
        <v>19.236999999999998</v>
      </c>
      <c r="K11" s="24">
        <v>2.8996000000000001E-2</v>
      </c>
      <c r="L11" s="25">
        <v>5.3564610000000004</v>
      </c>
      <c r="M11" s="7">
        <v>86.746639999999999</v>
      </c>
    </row>
    <row r="12" spans="1:13">
      <c r="B12" s="7">
        <v>9</v>
      </c>
      <c r="C12" s="7" t="s">
        <v>42</v>
      </c>
      <c r="D12" s="24">
        <v>2.7407000000000001E-2</v>
      </c>
      <c r="E12" s="24">
        <v>0.47928999999999999</v>
      </c>
      <c r="F12" s="25">
        <v>21.745249999999999</v>
      </c>
      <c r="G12" s="25">
        <v>31.330179999999999</v>
      </c>
      <c r="H12" s="25">
        <v>7.3875770000000003</v>
      </c>
      <c r="I12" s="25">
        <v>2.0113910000000002</v>
      </c>
      <c r="J12" s="25">
        <v>19.096959999999999</v>
      </c>
      <c r="K12" s="24">
        <v>1.2E-5</v>
      </c>
      <c r="L12" s="25">
        <v>5.3564610000000004</v>
      </c>
      <c r="M12" s="7">
        <v>87.434520000000006</v>
      </c>
    </row>
    <row r="13" spans="1:13">
      <c r="B13" s="7">
        <v>10</v>
      </c>
      <c r="C13" s="7" t="s">
        <v>42</v>
      </c>
      <c r="D13" s="24">
        <v>3.2534E-2</v>
      </c>
      <c r="E13" s="24">
        <v>0.43502400000000002</v>
      </c>
      <c r="F13" s="25">
        <v>21.58813</v>
      </c>
      <c r="G13" s="25">
        <v>31.437850000000001</v>
      </c>
      <c r="H13" s="25">
        <v>7.5754020000000004</v>
      </c>
      <c r="I13" s="25">
        <v>2.065331</v>
      </c>
      <c r="J13" s="25">
        <v>19.226209999999998</v>
      </c>
      <c r="K13" s="24">
        <v>1.2E-5</v>
      </c>
      <c r="L13" s="25">
        <v>5.3564610000000004</v>
      </c>
      <c r="M13" s="7">
        <v>87.71696</v>
      </c>
    </row>
    <row r="14" spans="1:13">
      <c r="B14" s="7">
        <v>11</v>
      </c>
      <c r="C14" s="7" t="s">
        <v>42</v>
      </c>
      <c r="D14" s="24">
        <v>4.0904000000000003E-2</v>
      </c>
      <c r="E14" s="24">
        <v>0.46100999999999998</v>
      </c>
      <c r="F14" s="25">
        <v>21.52948</v>
      </c>
      <c r="G14" s="25">
        <v>31.14067</v>
      </c>
      <c r="H14" s="25">
        <v>7.4889590000000004</v>
      </c>
      <c r="I14" s="25">
        <v>2.0939640000000002</v>
      </c>
      <c r="J14" s="25">
        <v>19.20082</v>
      </c>
      <c r="K14" s="24">
        <v>3.0121999999999999E-2</v>
      </c>
      <c r="L14" s="25">
        <v>5.3564610000000004</v>
      </c>
      <c r="M14" s="7">
        <v>87.342389999999995</v>
      </c>
    </row>
    <row r="15" spans="1:13">
      <c r="B15" s="7">
        <v>12</v>
      </c>
      <c r="C15" s="7" t="s">
        <v>42</v>
      </c>
      <c r="D15" s="24">
        <v>5.1969000000000001E-2</v>
      </c>
      <c r="E15" s="24">
        <v>0.49377900000000002</v>
      </c>
      <c r="F15" s="25">
        <v>21.811900000000001</v>
      </c>
      <c r="G15" s="25">
        <v>30.859539999999999</v>
      </c>
      <c r="H15" s="25">
        <v>7.2690809999999999</v>
      </c>
      <c r="I15" s="25">
        <v>1.8879900000000001</v>
      </c>
      <c r="J15" s="25">
        <v>19.320620000000002</v>
      </c>
      <c r="K15" s="24">
        <v>2.5385999999999999E-2</v>
      </c>
      <c r="L15" s="25">
        <v>5.3564610000000004</v>
      </c>
      <c r="M15" s="7">
        <v>87.076729999999998</v>
      </c>
    </row>
    <row r="16" spans="1:13">
      <c r="B16" s="7">
        <v>13</v>
      </c>
      <c r="C16" s="7" t="s">
        <v>42</v>
      </c>
      <c r="D16" s="24">
        <v>1.9966000000000001E-2</v>
      </c>
      <c r="E16" s="24">
        <v>0.47279700000000002</v>
      </c>
      <c r="F16" s="25">
        <v>21.68891</v>
      </c>
      <c r="G16" s="25">
        <v>30.79693</v>
      </c>
      <c r="H16" s="25">
        <v>7.2812210000000004</v>
      </c>
      <c r="I16" s="25">
        <v>1.9263479999999999</v>
      </c>
      <c r="J16" s="25">
        <v>19.509550000000001</v>
      </c>
      <c r="K16" s="24">
        <v>2.5381999999999998E-2</v>
      </c>
      <c r="L16" s="25">
        <v>5.3564610000000004</v>
      </c>
      <c r="M16" s="7">
        <v>87.077560000000005</v>
      </c>
    </row>
    <row r="17" spans="2:13">
      <c r="B17" s="7">
        <v>14</v>
      </c>
      <c r="C17" s="7" t="s">
        <v>42</v>
      </c>
      <c r="D17" s="24">
        <v>2.2835999999999999E-2</v>
      </c>
      <c r="E17" s="24">
        <v>0.48188500000000001</v>
      </c>
      <c r="F17" s="25">
        <v>21.491119999999999</v>
      </c>
      <c r="G17" s="25">
        <v>31.40971</v>
      </c>
      <c r="H17" s="25">
        <v>7.6139320000000001</v>
      </c>
      <c r="I17" s="25">
        <v>2.020057</v>
      </c>
      <c r="J17" s="25">
        <v>19.443940000000001</v>
      </c>
      <c r="K17" s="24">
        <v>2.415E-3</v>
      </c>
      <c r="L17" s="25">
        <v>5.3564610000000004</v>
      </c>
      <c r="M17" s="7">
        <v>87.842349999999996</v>
      </c>
    </row>
    <row r="18" spans="2:13" ht="15.75" thickBot="1">
      <c r="B18" s="7">
        <v>15</v>
      </c>
      <c r="C18" s="7" t="s">
        <v>42</v>
      </c>
      <c r="D18" s="24">
        <v>3.2182000000000002E-2</v>
      </c>
      <c r="E18" s="24">
        <v>0.52585099999999996</v>
      </c>
      <c r="F18" s="25">
        <v>21.386109999999999</v>
      </c>
      <c r="G18" s="25">
        <v>30.937639999999998</v>
      </c>
      <c r="H18" s="25">
        <v>7.5498289999999999</v>
      </c>
      <c r="I18" s="25">
        <v>1.982105</v>
      </c>
      <c r="J18" s="25">
        <v>19.227979999999999</v>
      </c>
      <c r="K18" s="24">
        <v>1.2E-5</v>
      </c>
      <c r="L18" s="25">
        <v>5.3564610000000004</v>
      </c>
      <c r="M18" s="7">
        <v>86.998170000000002</v>
      </c>
    </row>
    <row r="19" spans="2:13">
      <c r="B19" s="13" t="s">
        <v>8</v>
      </c>
      <c r="C19" s="14"/>
      <c r="D19" s="14">
        <f t="shared" ref="D19:M19" si="0">AVERAGE(D5:D18)</f>
        <v>3.8965785714285717E-2</v>
      </c>
      <c r="E19" s="14">
        <f t="shared" si="0"/>
        <v>0.47111985714285715</v>
      </c>
      <c r="F19" s="14">
        <f t="shared" si="0"/>
        <v>21.402765714285717</v>
      </c>
      <c r="G19" s="14">
        <f t="shared" si="0"/>
        <v>31.197347142857144</v>
      </c>
      <c r="H19" s="14">
        <f t="shared" si="0"/>
        <v>7.4771484285714296</v>
      </c>
      <c r="I19" s="14">
        <f t="shared" si="0"/>
        <v>2.0179485000000001</v>
      </c>
      <c r="J19" s="14">
        <f t="shared" si="0"/>
        <v>19.33459357142857</v>
      </c>
      <c r="K19" s="14">
        <f t="shared" si="0"/>
        <v>2.9108500000000006E-2</v>
      </c>
      <c r="L19" s="14">
        <f t="shared" si="0"/>
        <v>5.3564610000000012</v>
      </c>
      <c r="M19" s="14">
        <f t="shared" si="0"/>
        <v>87.325456428571428</v>
      </c>
    </row>
    <row r="20" spans="2:13">
      <c r="B20" s="7" t="s">
        <v>9</v>
      </c>
      <c r="D20" s="12">
        <f t="shared" ref="D20:M20" si="1">STDEV(D5:D18)</f>
        <v>1.6860417364934363E-2</v>
      </c>
      <c r="E20" s="12">
        <f t="shared" si="1"/>
        <v>2.6256585315678847E-2</v>
      </c>
      <c r="F20" s="12">
        <f t="shared" si="1"/>
        <v>0.2781500109849524</v>
      </c>
      <c r="G20" s="12">
        <f t="shared" si="1"/>
        <v>0.28177613939020985</v>
      </c>
      <c r="H20" s="12">
        <f t="shared" si="1"/>
        <v>0.15832868522236271</v>
      </c>
      <c r="I20" s="12">
        <f t="shared" si="1"/>
        <v>5.9714861162472772E-2</v>
      </c>
      <c r="J20" s="12">
        <f t="shared" si="1"/>
        <v>0.16954875761653412</v>
      </c>
      <c r="K20" s="12">
        <f t="shared" si="1"/>
        <v>2.2216769202737192E-2</v>
      </c>
      <c r="L20" s="26">
        <f t="shared" si="1"/>
        <v>9.2170630534619636E-16</v>
      </c>
      <c r="M20" s="12">
        <f t="shared" si="1"/>
        <v>0.3938347516717613</v>
      </c>
    </row>
    <row r="22" spans="2:13">
      <c r="J22" s="23"/>
    </row>
    <row r="23" spans="2:13" ht="15.75" thickBot="1">
      <c r="B23" s="1" t="s">
        <v>0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  <c r="H23" s="1" t="s">
        <v>15</v>
      </c>
      <c r="I23" s="16"/>
    </row>
    <row r="24" spans="2:13">
      <c r="B24" s="21" t="s">
        <v>27</v>
      </c>
      <c r="C24" s="22">
        <f>D19</f>
        <v>3.8965785714285717E-2</v>
      </c>
      <c r="D24" s="22">
        <v>60.08</v>
      </c>
      <c r="E24" s="2">
        <f t="shared" ref="E24" si="2">C24/D24</f>
        <v>6.4856500856001525E-4</v>
      </c>
      <c r="F24" s="2">
        <f t="shared" ref="F24" si="3">2*E24</f>
        <v>1.2971300171200305E-3</v>
      </c>
      <c r="G24" s="2">
        <f>F24*$D$39</f>
        <v>5.8905410277778894E-3</v>
      </c>
      <c r="H24" s="22">
        <f t="shared" ref="H24" si="4">G24/2</f>
        <v>2.9452705138889447E-3</v>
      </c>
      <c r="I24" s="16"/>
    </row>
    <row r="25" spans="2:13" ht="15.75">
      <c r="B25" s="3" t="s">
        <v>16</v>
      </c>
      <c r="C25" s="4">
        <f>F19</f>
        <v>21.402765714285717</v>
      </c>
      <c r="D25" s="4">
        <v>101.94</v>
      </c>
      <c r="E25" s="3">
        <f t="shared" ref="E25:E33" si="5">C25/D25</f>
        <v>0.20995453908461564</v>
      </c>
      <c r="F25" s="3">
        <f t="shared" ref="F25" si="6">3*E25</f>
        <v>0.62986361725384699</v>
      </c>
      <c r="G25" s="2">
        <f>F25*$D$39</f>
        <v>2.8603435510467001</v>
      </c>
      <c r="H25" s="4">
        <f t="shared" ref="H25" si="7">G25*2/3</f>
        <v>1.9068957006978</v>
      </c>
      <c r="I25" s="17"/>
    </row>
    <row r="26" spans="2:13">
      <c r="B26" s="3" t="s">
        <v>28</v>
      </c>
      <c r="C26" s="4">
        <f>J19</f>
        <v>19.33459357142857</v>
      </c>
      <c r="D26" s="4">
        <v>71.849999999999994</v>
      </c>
      <c r="E26" s="3">
        <f t="shared" si="5"/>
        <v>0.26909663982503229</v>
      </c>
      <c r="F26" s="3">
        <f t="shared" ref="F26" si="8">E26*1</f>
        <v>0.26909663982503229</v>
      </c>
      <c r="G26" s="2">
        <f>F26*$D$39</f>
        <v>1.2220246054022523</v>
      </c>
      <c r="H26" s="4">
        <f t="shared" ref="H26" si="9">G26</f>
        <v>1.2220246054022523</v>
      </c>
      <c r="I26" s="17"/>
    </row>
    <row r="27" spans="2:13">
      <c r="B27" s="3" t="s">
        <v>26</v>
      </c>
      <c r="C27" s="4">
        <f>H19</f>
        <v>7.4771484285714296</v>
      </c>
      <c r="D27" s="4">
        <v>70.94</v>
      </c>
      <c r="E27" s="3">
        <f t="shared" si="5"/>
        <v>0.10540102098352734</v>
      </c>
      <c r="F27" s="3">
        <f t="shared" ref="F27:F32" si="10">E27*1</f>
        <v>0.10540102098352734</v>
      </c>
      <c r="G27" s="2">
        <f t="shared" ref="G27:G33" si="11">F27*$D$39</f>
        <v>0.47864826985627734</v>
      </c>
      <c r="H27" s="4">
        <f t="shared" ref="H27:H30" si="12">G27</f>
        <v>0.47864826985627734</v>
      </c>
      <c r="I27" s="17"/>
    </row>
    <row r="28" spans="2:13">
      <c r="B28" s="3" t="s">
        <v>2</v>
      </c>
      <c r="C28" s="4">
        <f>E19</f>
        <v>0.47111985714285715</v>
      </c>
      <c r="D28" s="5">
        <v>40.311399999999999</v>
      </c>
      <c r="E28" s="3">
        <f t="shared" si="5"/>
        <v>1.1687013032116403E-2</v>
      </c>
      <c r="F28" s="3">
        <f t="shared" si="10"/>
        <v>1.1687013032116403E-2</v>
      </c>
      <c r="G28" s="2">
        <f t="shared" si="11"/>
        <v>5.3073191468273717E-2</v>
      </c>
      <c r="H28" s="4">
        <f t="shared" si="12"/>
        <v>5.3073191468273717E-2</v>
      </c>
      <c r="I28" s="17"/>
    </row>
    <row r="29" spans="2:13">
      <c r="B29" s="3" t="s">
        <v>3</v>
      </c>
      <c r="C29" s="4">
        <f>I19</f>
        <v>2.0179485000000001</v>
      </c>
      <c r="D29" s="5">
        <v>56.08</v>
      </c>
      <c r="E29" s="3">
        <f t="shared" si="5"/>
        <v>3.5983389800285308E-2</v>
      </c>
      <c r="F29" s="3">
        <f t="shared" si="10"/>
        <v>3.5983389800285308E-2</v>
      </c>
      <c r="G29" s="2">
        <f>F29*$D$39</f>
        <v>0.16340816351449144</v>
      </c>
      <c r="H29" s="4">
        <f t="shared" si="12"/>
        <v>0.16340816351449144</v>
      </c>
      <c r="I29" s="17"/>
    </row>
    <row r="30" spans="2:13">
      <c r="B30" s="3" t="s">
        <v>29</v>
      </c>
      <c r="C30" s="4">
        <f>K19</f>
        <v>2.9108500000000006E-2</v>
      </c>
      <c r="D30" s="5">
        <v>81.38</v>
      </c>
      <c r="E30" s="3">
        <f t="shared" si="5"/>
        <v>3.5768616367657909E-4</v>
      </c>
      <c r="F30" s="3">
        <f t="shared" si="10"/>
        <v>3.5768616367657909E-4</v>
      </c>
      <c r="G30" s="2">
        <f t="shared" si="11"/>
        <v>1.6243283205205461E-3</v>
      </c>
      <c r="H30" s="4">
        <f t="shared" si="12"/>
        <v>1.6243283205205461E-3</v>
      </c>
      <c r="I30" s="17"/>
    </row>
    <row r="31" spans="2:13">
      <c r="B31" s="3" t="s">
        <v>39</v>
      </c>
      <c r="C31" s="4">
        <f>L19</f>
        <v>5.3564610000000012</v>
      </c>
      <c r="D31" s="4">
        <v>25.011582000000001</v>
      </c>
      <c r="E31" s="3">
        <f t="shared" si="5"/>
        <v>0.21415922431455958</v>
      </c>
      <c r="F31" s="3">
        <f>E31*1</f>
        <v>0.21415922431455958</v>
      </c>
      <c r="G31" s="2">
        <f t="shared" si="11"/>
        <v>0.97254221292549625</v>
      </c>
      <c r="H31" s="4">
        <f>G31</f>
        <v>0.97254221292549625</v>
      </c>
      <c r="I31" s="17"/>
    </row>
    <row r="32" spans="2:13" ht="15.75">
      <c r="B32" s="3" t="s">
        <v>17</v>
      </c>
      <c r="C32" s="4">
        <v>12.9</v>
      </c>
      <c r="D32" s="5">
        <v>18.015000000000001</v>
      </c>
      <c r="E32" s="3">
        <f t="shared" si="5"/>
        <v>0.7160699417152373</v>
      </c>
      <c r="F32" s="3">
        <f t="shared" si="10"/>
        <v>0.7160699417152373</v>
      </c>
      <c r="G32" s="2">
        <f t="shared" si="11"/>
        <v>3.2518246550159118</v>
      </c>
      <c r="H32" s="4">
        <f t="shared" ref="H32" si="13">2*G32</f>
        <v>6.5036493100318236</v>
      </c>
      <c r="I32" s="17"/>
    </row>
    <row r="33" spans="2:9" ht="15.75">
      <c r="B33" s="3" t="s">
        <v>18</v>
      </c>
      <c r="C33" s="4">
        <f>G19</f>
        <v>31.197347142857144</v>
      </c>
      <c r="D33" s="4">
        <v>141.94</v>
      </c>
      <c r="E33" s="3">
        <f t="shared" si="5"/>
        <v>0.21979249783610783</v>
      </c>
      <c r="F33" s="3">
        <f>5*E33</f>
        <v>1.0989624891805392</v>
      </c>
      <c r="G33" s="2">
        <f t="shared" si="11"/>
        <v>4.9906204814222983</v>
      </c>
      <c r="H33" s="4">
        <f>G33*2/5</f>
        <v>1.9962481925689193</v>
      </c>
      <c r="I33" s="18"/>
    </row>
    <row r="34" spans="2:9">
      <c r="B34" s="6" t="s">
        <v>19</v>
      </c>
      <c r="C34" s="15">
        <f>SUM(C25:C33)</f>
        <v>100.18649271428573</v>
      </c>
      <c r="D34" s="7"/>
      <c r="E34" s="7"/>
      <c r="F34" s="3">
        <f>SUM(F24:F33)</f>
        <v>3.0828781522859412</v>
      </c>
      <c r="G34" s="7"/>
      <c r="H34" s="7"/>
      <c r="I34" s="7"/>
    </row>
    <row r="37" spans="2:9">
      <c r="B37" s="9" t="s">
        <v>20</v>
      </c>
      <c r="C37" s="10"/>
      <c r="D37" s="11">
        <v>14</v>
      </c>
    </row>
    <row r="38" spans="2:9">
      <c r="B38" s="10"/>
      <c r="C38" s="10"/>
      <c r="D38" s="10"/>
    </row>
    <row r="39" spans="2:9">
      <c r="B39" s="10" t="s">
        <v>21</v>
      </c>
      <c r="C39" s="10"/>
      <c r="D39" s="10">
        <f>D37/F34</f>
        <v>4.5412109426443141</v>
      </c>
    </row>
    <row r="43" spans="2:9" ht="21.75">
      <c r="B43" s="8" t="s">
        <v>22</v>
      </c>
      <c r="C43" s="7"/>
      <c r="D43" s="19" t="s">
        <v>40</v>
      </c>
      <c r="I43" s="23" t="s">
        <v>41</v>
      </c>
    </row>
    <row r="44" spans="2:9" ht="21.75">
      <c r="B44" s="8" t="s">
        <v>23</v>
      </c>
      <c r="C44" s="7"/>
      <c r="D44" s="19" t="s">
        <v>43</v>
      </c>
    </row>
    <row r="52" spans="1:4">
      <c r="A52" s="7" t="s">
        <v>30</v>
      </c>
      <c r="B52" s="7"/>
      <c r="C52" s="7"/>
      <c r="D52" s="7"/>
    </row>
    <row r="53" spans="1:4">
      <c r="A53" s="7" t="s">
        <v>24</v>
      </c>
    </row>
    <row r="55" spans="1:4">
      <c r="A55" s="7" t="s">
        <v>25</v>
      </c>
    </row>
    <row r="56" spans="1:4">
      <c r="A56" s="7" t="s">
        <v>31</v>
      </c>
    </row>
    <row r="57" spans="1:4">
      <c r="A57" s="7" t="s">
        <v>32</v>
      </c>
    </row>
    <row r="58" spans="1:4">
      <c r="A58" s="7" t="s">
        <v>33</v>
      </c>
    </row>
    <row r="59" spans="1:4">
      <c r="A59" s="7" t="s">
        <v>34</v>
      </c>
    </row>
    <row r="60" spans="1:4">
      <c r="A60" s="7" t="s">
        <v>35</v>
      </c>
    </row>
    <row r="61" spans="1:4">
      <c r="A61" s="7" t="s">
        <v>36</v>
      </c>
    </row>
    <row r="62" spans="1:4">
      <c r="A62" s="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R100209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eduardo</cp:lastModifiedBy>
  <cp:lastPrinted>2013-05-31T00:23:49Z</cp:lastPrinted>
  <dcterms:created xsi:type="dcterms:W3CDTF">2013-02-13T18:48:10Z</dcterms:created>
  <dcterms:modified xsi:type="dcterms:W3CDTF">2014-04-30T02:21:55Z</dcterms:modified>
</cp:coreProperties>
</file>