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00" windowHeight="11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<sst xmlns="http://schemas.openxmlformats.org/spreadsheetml/2006/main" count="77" uniqueCount="77">
  <si>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Oxide</t>
  </si>
  <si>
    <t>Wt % Oxide</t>
  </si>
  <si>
    <t>Mol #</t>
  </si>
  <si>
    <t>Atom Prop.</t>
  </si>
  <si>
    <t># Ions/formula</t>
  </si>
  <si>
    <t>Oxide MW</t>
  </si>
  <si>
    <t>CaO</t>
  </si>
  <si>
    <t>MgO</t>
  </si>
  <si>
    <t>FeO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</si>
  <si>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</si>
  <si>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r>
      <t>Fe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</si>
  <si>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</si>
  <si>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</si>
  <si>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Total:</t>
  </si>
  <si>
    <t>Enter Oxygens in formula:</t>
  </si>
  <si>
    <t>F=</t>
  </si>
  <si>
    <t>MnO</t>
  </si>
  <si>
    <r>
      <t>SiO</t>
    </r>
    <r>
      <rPr>
        <vertAlign val="subscript"/>
        <sz val="10"/>
        <rFont val="Arial"/>
        <family val="2"/>
      </rPr>
      <t>2</t>
    </r>
  </si>
  <si>
    <r>
      <t>TiO</t>
    </r>
    <r>
      <rPr>
        <vertAlign val="subscript"/>
        <sz val="10"/>
        <rFont val="Arial"/>
        <family val="2"/>
      </rPr>
      <t>2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</si>
  <si>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</si>
  <si>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BaO</t>
  </si>
  <si>
    <r>
      <t>CO</t>
    </r>
    <r>
      <rPr>
        <vertAlign val="subscript"/>
        <sz val="10"/>
        <rFont val="Arial"/>
        <family val="2"/>
      </rPr>
      <t>2</t>
    </r>
  </si>
  <si>
    <t>Oxygen Factor Calculation:</t>
  </si>
  <si>
    <t>F is factor for anion proportion calculation</t>
  </si>
  <si>
    <r>
      <t>SO</t>
    </r>
    <r>
      <rPr>
        <vertAlign val="subscript"/>
        <sz val="10"/>
        <rFont val="Arial"/>
        <family val="2"/>
      </rPr>
      <t>3</t>
    </r>
  </si>
  <si>
    <r>
      <t>As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</si>
  <si>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t>Anion Prop.</t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</si>
  <si>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O+</t>
    </r>
  </si>
  <si>
    <r>
      <t>Cr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</si>
  <si>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V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</si>
  <si>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SrO</t>
  </si>
  <si>
    <t>ZnO</t>
  </si>
  <si>
    <r>
      <t>Rb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</si>
  <si>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ZrO</t>
    </r>
    <r>
      <rPr>
        <vertAlign val="subscript"/>
        <sz val="10"/>
        <rFont val="Arial"/>
        <family val="2"/>
      </rPr>
      <t>2</t>
    </r>
  </si>
  <si>
    <t>SnO</t>
  </si>
  <si>
    <t>CuO</t>
  </si>
  <si>
    <t>PbO</t>
  </si>
  <si>
    <r>
      <t>MoO</t>
    </r>
    <r>
      <rPr>
        <vertAlign val="subscript"/>
        <sz val="10"/>
        <rFont val="Arial"/>
        <family val="2"/>
      </rPr>
      <t>3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</si>
  <si>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O-</t>
    </r>
  </si>
  <si>
    <r>
      <t>Mn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</si>
  <si>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Y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</si>
  <si>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La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</si>
  <si>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Nd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</si>
  <si>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Ce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</si>
  <si>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Pr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</si>
  <si>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Sm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</si>
  <si>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Gd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</si>
  <si>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ThO</t>
    </r>
    <r>
      <rPr>
        <vertAlign val="subscript"/>
        <sz val="10"/>
        <rFont val="Arial"/>
        <family val="2"/>
      </rPr>
      <t>2</t>
    </r>
  </si>
  <si>
    <r>
      <t>UO</t>
    </r>
    <r>
      <rPr>
        <vertAlign val="subscript"/>
        <sz val="10"/>
        <rFont val="Arial"/>
        <family val="2"/>
      </rPr>
      <t>3</t>
    </r>
  </si>
  <si>
    <r>
      <t>Li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</si>
  <si>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Bi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</si>
  <si>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Ta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</si>
  <si>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SnO</t>
    </r>
    <r>
      <rPr>
        <vertAlign val="subscript"/>
        <sz val="10"/>
        <rFont val="Arial"/>
        <family val="2"/>
      </rPr>
      <t>2</t>
    </r>
  </si>
  <si>
    <r>
      <t>Nb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</si>
  <si>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</si>
  <si>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UO</t>
    </r>
    <r>
      <rPr>
        <vertAlign val="subscript"/>
        <sz val="10"/>
        <rFont val="Arial"/>
        <family val="2"/>
      </rPr>
      <t>2</t>
    </r>
  </si>
  <si>
    <r>
      <t>Ce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</si>
  <si>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Sample Description: DHZ Hornblende</t>
  </si>
  <si>
    <t>Fit Calulator without Cl and F</t>
  </si>
  <si>
    <r>
      <t>MnO</t>
    </r>
    <r>
      <rPr>
        <vertAlign val="subscript"/>
        <sz val="10"/>
        <rFont val="Arial"/>
        <family val="2"/>
      </rPr>
      <t>2</t>
    </r>
  </si>
  <si>
    <r>
      <t>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</si>
  <si>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CoO</t>
  </si>
  <si>
    <t>oxide wt%</t>
  </si>
  <si>
    <t>Na2O</t>
  </si>
  <si>
    <t>K2O</t>
  </si>
  <si>
    <t>Mn2O3</t>
  </si>
  <si>
    <t>MgO</t>
  </si>
  <si>
    <t>SiO2</t>
  </si>
  <si>
    <t>P2O5</t>
  </si>
  <si>
    <t>Total</t>
  </si>
  <si>
    <t>Ave.</t>
  </si>
  <si>
    <t>S.D.</t>
  </si>
  <si>
    <t>Fe2O3</t>
  </si>
  <si>
    <t>Ideal formula:</t>
  </si>
  <si>
    <r>
      <t xml:space="preserve">             KNa</t>
    </r>
    <r>
      <rPr>
        <vertAlign val="subscript"/>
        <sz val="14"/>
        <color indexed="10"/>
        <rFont val="Arial"/>
        <family val="2"/>
      </rPr>
      <t>8</t>
    </r>
    <r>
      <rPr>
        <sz val="14"/>
        <color indexed="10"/>
        <rFont val="Arial"/>
        <family val="2"/>
      </rPr>
      <t>Mn</t>
    </r>
    <r>
      <rPr>
        <vertAlign val="superscript"/>
        <sz val="14"/>
        <color indexed="10"/>
        <rFont val="Arial"/>
        <family val="2"/>
      </rPr>
      <t>3+</t>
    </r>
    <r>
      <rPr>
        <vertAlign val="subscript"/>
        <sz val="14"/>
        <color indexed="10"/>
        <rFont val="Arial"/>
        <family val="2"/>
      </rPr>
      <t>5</t>
    </r>
    <r>
      <rPr>
        <sz val="14"/>
        <color indexed="10"/>
        <rFont val="Arial"/>
        <family val="2"/>
      </rPr>
      <t>Mg</t>
    </r>
    <r>
      <rPr>
        <vertAlign val="subscript"/>
        <sz val="14"/>
        <color indexed="10"/>
        <rFont val="Arial"/>
        <family val="2"/>
      </rPr>
      <t>0.5</t>
    </r>
    <r>
      <rPr>
        <sz val="14"/>
        <color indexed="10"/>
        <rFont val="Arial"/>
        <family val="2"/>
      </rPr>
      <t>[Si</t>
    </r>
    <r>
      <rPr>
        <vertAlign val="subscript"/>
        <sz val="14"/>
        <color indexed="10"/>
        <rFont val="Arial"/>
        <family val="2"/>
      </rPr>
      <t>12</t>
    </r>
    <r>
      <rPr>
        <sz val="14"/>
        <color indexed="10"/>
        <rFont val="Arial"/>
        <family val="2"/>
      </rPr>
      <t>O</t>
    </r>
    <r>
      <rPr>
        <vertAlign val="subscript"/>
        <sz val="14"/>
        <color indexed="10"/>
        <rFont val="Arial"/>
        <family val="2"/>
      </rPr>
      <t>30</t>
    </r>
    <r>
      <rPr>
        <sz val="14"/>
        <color indexed="10"/>
        <rFont val="Arial"/>
        <family val="2"/>
      </rPr>
      <t>(OH)</t>
    </r>
    <r>
      <rPr>
        <vertAlign val="subscript"/>
        <sz val="14"/>
        <color indexed="10"/>
        <rFont val="Arial"/>
        <family val="2"/>
      </rPr>
      <t>4</t>
    </r>
    <r>
      <rPr>
        <sz val="14"/>
        <color indexed="10"/>
        <rFont val="Arial"/>
        <family val="2"/>
      </rPr>
      <t>](PO</t>
    </r>
    <r>
      <rPr>
        <vertAlign val="subscript"/>
        <sz val="14"/>
        <color indexed="10"/>
        <rFont val="Arial"/>
        <family val="2"/>
      </rPr>
      <t>4</t>
    </r>
    <r>
      <rPr>
        <sz val="14"/>
        <color indexed="10"/>
        <rFont val="Arial"/>
        <family val="2"/>
      </rPr>
      <t>)O</t>
    </r>
    <r>
      <rPr>
        <vertAlign val="subscript"/>
        <sz val="14"/>
        <color indexed="10"/>
        <rFont val="Arial"/>
        <family val="2"/>
      </rPr>
      <t>2</t>
    </r>
    <r>
      <rPr>
        <sz val="14"/>
        <color indexed="10"/>
        <rFont val="Arial"/>
        <family val="2"/>
      </rPr>
      <t>(OH)</t>
    </r>
    <r>
      <rPr>
        <vertAlign val="subscript"/>
        <sz val="14"/>
        <color indexed="10"/>
        <rFont val="Arial"/>
        <family val="2"/>
      </rPr>
      <t>2</t>
    </r>
    <r>
      <rPr>
        <sz val="14"/>
        <color indexed="10"/>
        <rFont val="Calibri"/>
        <family val="2"/>
      </rPr>
      <t>·</t>
    </r>
    <r>
      <rPr>
        <sz val="14"/>
        <color indexed="10"/>
        <rFont val="Arial"/>
        <family val="2"/>
      </rPr>
      <t>4H</t>
    </r>
    <r>
      <rPr>
        <vertAlign val="subscript"/>
        <sz val="14"/>
        <color indexed="10"/>
        <rFont val="Arial"/>
        <family val="2"/>
      </rPr>
      <t>2</t>
    </r>
    <r>
      <rPr>
        <sz val="14"/>
        <color indexed="10"/>
        <rFont val="Arial"/>
        <family val="2"/>
      </rPr>
      <t>O</t>
    </r>
  </si>
  <si>
    <r>
      <rPr>
        <b/>
        <sz val="14"/>
        <color indexed="10"/>
        <rFont val="Arial"/>
        <family val="2"/>
      </rPr>
      <t xml:space="preserve">Empirical formula: </t>
    </r>
    <r>
      <rPr>
        <sz val="10"/>
        <color indexed="10"/>
        <rFont val="Arial"/>
        <family val="2"/>
      </rPr>
      <t xml:space="preserve">                  </t>
    </r>
  </si>
  <si>
    <r>
      <t>K</t>
    </r>
    <r>
      <rPr>
        <vertAlign val="subscript"/>
        <sz val="14"/>
        <color indexed="10"/>
        <rFont val="Arial"/>
        <family val="2"/>
      </rPr>
      <t>1.11</t>
    </r>
    <r>
      <rPr>
        <sz val="14"/>
        <color indexed="10"/>
        <rFont val="Arial"/>
        <family val="2"/>
      </rPr>
      <t>Na</t>
    </r>
    <r>
      <rPr>
        <vertAlign val="subscript"/>
        <sz val="14"/>
        <color indexed="10"/>
        <rFont val="Arial"/>
        <family val="2"/>
      </rPr>
      <t>8.16</t>
    </r>
    <r>
      <rPr>
        <sz val="14"/>
        <color indexed="10"/>
        <rFont val="Arial"/>
        <family val="2"/>
      </rPr>
      <t>(Mn</t>
    </r>
    <r>
      <rPr>
        <vertAlign val="superscript"/>
        <sz val="14"/>
        <color indexed="10"/>
        <rFont val="Arial"/>
        <family val="2"/>
      </rPr>
      <t>3+</t>
    </r>
    <r>
      <rPr>
        <vertAlign val="subscript"/>
        <sz val="14"/>
        <color indexed="10"/>
        <rFont val="Arial"/>
        <family val="2"/>
      </rPr>
      <t>4.86</t>
    </r>
    <r>
      <rPr>
        <sz val="14"/>
        <color indexed="10"/>
        <rFont val="Arial"/>
        <family val="2"/>
      </rPr>
      <t>Fe</t>
    </r>
    <r>
      <rPr>
        <vertAlign val="superscript"/>
        <sz val="14"/>
        <color indexed="10"/>
        <rFont val="Arial"/>
        <family val="2"/>
      </rPr>
      <t>3+</t>
    </r>
    <r>
      <rPr>
        <vertAlign val="subscript"/>
        <sz val="14"/>
        <color indexed="10"/>
        <rFont val="Arial"/>
        <family val="2"/>
      </rPr>
      <t>0.14</t>
    </r>
    <r>
      <rPr>
        <sz val="14"/>
        <color indexed="10"/>
        <rFont val="Arial"/>
        <family val="2"/>
      </rPr>
      <t>)Mg</t>
    </r>
    <r>
      <rPr>
        <vertAlign val="subscript"/>
        <sz val="14"/>
        <color indexed="10"/>
        <rFont val="Arial"/>
        <family val="2"/>
      </rPr>
      <t>0.39</t>
    </r>
    <r>
      <rPr>
        <sz val="14"/>
        <color indexed="10"/>
        <rFont val="Arial"/>
        <family val="2"/>
      </rPr>
      <t>[Si</t>
    </r>
    <r>
      <rPr>
        <vertAlign val="subscript"/>
        <sz val="14"/>
        <color indexed="10"/>
        <rFont val="Arial"/>
        <family val="2"/>
      </rPr>
      <t>12.08</t>
    </r>
    <r>
      <rPr>
        <sz val="14"/>
        <color indexed="10"/>
        <rFont val="Arial"/>
        <family val="2"/>
      </rPr>
      <t>O</t>
    </r>
    <r>
      <rPr>
        <vertAlign val="subscript"/>
        <sz val="14"/>
        <color indexed="10"/>
        <rFont val="Arial"/>
        <family val="2"/>
      </rPr>
      <t>30</t>
    </r>
    <r>
      <rPr>
        <sz val="14"/>
        <color indexed="10"/>
        <rFont val="Arial"/>
        <family val="2"/>
      </rPr>
      <t>(OH)</t>
    </r>
    <r>
      <rPr>
        <vertAlign val="subscript"/>
        <sz val="14"/>
        <color indexed="10"/>
        <rFont val="Arial"/>
        <family val="2"/>
      </rPr>
      <t>4</t>
    </r>
    <r>
      <rPr>
        <sz val="14"/>
        <color indexed="10"/>
        <rFont val="Arial"/>
        <family val="2"/>
      </rPr>
      <t>](P</t>
    </r>
    <r>
      <rPr>
        <vertAlign val="subscript"/>
        <sz val="14"/>
        <color indexed="10"/>
        <rFont val="Arial"/>
        <family val="2"/>
      </rPr>
      <t>0.95</t>
    </r>
    <r>
      <rPr>
        <sz val="14"/>
        <color indexed="10"/>
        <rFont val="Arial"/>
        <family val="2"/>
      </rPr>
      <t>O</t>
    </r>
    <r>
      <rPr>
        <vertAlign val="subscript"/>
        <sz val="14"/>
        <color indexed="10"/>
        <rFont val="Arial"/>
        <family val="2"/>
      </rPr>
      <t>4</t>
    </r>
    <r>
      <rPr>
        <sz val="14"/>
        <color indexed="10"/>
        <rFont val="Arial"/>
        <family val="2"/>
      </rPr>
      <t>)O</t>
    </r>
    <r>
      <rPr>
        <vertAlign val="subscript"/>
        <sz val="14"/>
        <color indexed="10"/>
        <rFont val="Arial"/>
        <family val="2"/>
      </rPr>
      <t>2</t>
    </r>
    <r>
      <rPr>
        <sz val="14"/>
        <color indexed="10"/>
        <rFont val="Arial"/>
        <family val="2"/>
      </rPr>
      <t>(OH)</t>
    </r>
    <r>
      <rPr>
        <vertAlign val="subscript"/>
        <sz val="14"/>
        <color indexed="10"/>
        <rFont val="Arial"/>
        <family val="2"/>
      </rPr>
      <t>2</t>
    </r>
    <r>
      <rPr>
        <sz val="14"/>
        <color indexed="10"/>
        <rFont val="Arial"/>
        <family val="2"/>
      </rPr>
      <t>·4H</t>
    </r>
    <r>
      <rPr>
        <vertAlign val="subscript"/>
        <sz val="14"/>
        <color indexed="10"/>
        <rFont val="Arial"/>
        <family val="2"/>
      </rPr>
      <t>2</t>
    </r>
    <r>
      <rPr>
        <sz val="14"/>
        <color indexed="10"/>
        <rFont val="Arial"/>
        <family val="2"/>
      </rPr>
      <t>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</si>
</sst>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_ "/>
  </numFmts>
  <fonts count="52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sz val="12"/>
      <name val="宋体"/>
      <family val="0"/>
    </font>
    <font>
      <sz val="12"/>
      <name val="Times New Roman"/>
      <family val="1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vertAlign val="subscript"/>
      <sz val="14"/>
      <color indexed="10"/>
      <name val="Arial"/>
      <family val="2"/>
    </font>
    <font>
      <vertAlign val="superscript"/>
      <sz val="14"/>
      <color indexed="10"/>
      <name val="Arial"/>
      <family val="2"/>
    </font>
    <font>
      <sz val="14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ont="1" applyFill="1" applyAlignment="1">
      <alignment/>
    </xf>
    <xf numFmtId="0" fontId="0" fillId="0" borderId="11" xfId="0" applyFont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0" xfId="0" applyNumberFormat="1" applyFont="1" applyAlignment="1">
      <alignment/>
    </xf>
    <xf numFmtId="0" fontId="4" fillId="0" borderId="14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PageLayoutView="0" workbookViewId="0" topLeftCell="A1">
      <selection activeCell="L27" sqref="L27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11.421875" style="0" customWidth="1"/>
    <col min="5" max="5" width="11.421875" style="0" customWidth="1"/>
    <col min="6" max="6" width="10.7109375" style="0" customWidth="1"/>
    <col min="7" max="7" width="13.00390625" style="0" customWidth="1"/>
  </cols>
  <sheetData>
    <row r="1" spans="1:4" ht="12.75">
      <c r="A1" s="16" t="s">
        <v>58</v>
      </c>
      <c r="B1" s="17"/>
      <c r="C1" s="17"/>
      <c r="D1" s="17"/>
    </row>
    <row r="2" ht="12.75">
      <c r="A2" s="1"/>
    </row>
    <row r="3" ht="12.75">
      <c r="A3" s="1"/>
    </row>
    <row r="4" spans="1:4" ht="13.5" thickBot="1">
      <c r="A4" s="21" t="s">
        <v>57</v>
      </c>
      <c r="B4" s="7"/>
      <c r="C4" s="7"/>
      <c r="D4" s="7"/>
    </row>
    <row r="5" spans="10:18" ht="14.25">
      <c r="J5" s="32" t="s">
        <v>62</v>
      </c>
      <c r="K5" s="33"/>
      <c r="L5" s="33"/>
      <c r="M5" s="33"/>
      <c r="N5" s="33"/>
      <c r="O5" s="33"/>
      <c r="P5" s="33"/>
      <c r="Q5" s="33"/>
      <c r="R5" s="34"/>
    </row>
    <row r="6" spans="1:17" ht="16.5" thickBot="1">
      <c r="A6" s="5" t="s">
        <v>0</v>
      </c>
      <c r="B6" s="5" t="s">
        <v>1</v>
      </c>
      <c r="C6" s="5" t="s">
        <v>5</v>
      </c>
      <c r="D6" s="5" t="s">
        <v>2</v>
      </c>
      <c r="E6" s="5" t="s">
        <v>3</v>
      </c>
      <c r="F6" s="5" t="s">
        <v>26</v>
      </c>
      <c r="G6" s="5" t="s">
        <v>4</v>
      </c>
      <c r="J6" s="25" t="s">
        <v>63</v>
      </c>
      <c r="K6" s="26" t="s">
        <v>64</v>
      </c>
      <c r="L6" s="26" t="s">
        <v>65</v>
      </c>
      <c r="M6" s="26" t="s">
        <v>66</v>
      </c>
      <c r="N6" s="26" t="s">
        <v>72</v>
      </c>
      <c r="O6" s="26" t="s">
        <v>67</v>
      </c>
      <c r="P6" s="26" t="s">
        <v>68</v>
      </c>
      <c r="Q6" s="27" t="s">
        <v>69</v>
      </c>
    </row>
    <row r="7" spans="1:17" ht="15.75">
      <c r="A7" s="4" t="s">
        <v>17</v>
      </c>
      <c r="B7" s="13">
        <v>43.71</v>
      </c>
      <c r="C7" s="13">
        <v>60.08</v>
      </c>
      <c r="D7" s="4">
        <f aca="true" t="shared" si="0" ref="D7:D48">B7/C7</f>
        <v>0.7275299600532623</v>
      </c>
      <c r="E7" s="4">
        <f aca="true" t="shared" si="1" ref="E7:E13">2*D7</f>
        <v>1.4550599201065246</v>
      </c>
      <c r="F7" s="4">
        <f aca="true" t="shared" si="2" ref="F7:F46">E7*$D$62</f>
        <v>24.163371937929785</v>
      </c>
      <c r="G7" s="13">
        <f aca="true" t="shared" si="3" ref="G7:G13">F7/2</f>
        <v>12.081685968964893</v>
      </c>
      <c r="J7">
        <v>15.094559608415894</v>
      </c>
      <c r="K7">
        <v>3.1963261903831346</v>
      </c>
      <c r="L7">
        <v>23.003656742080157</v>
      </c>
      <c r="M7">
        <v>0.9522771870047132</v>
      </c>
      <c r="N7">
        <v>0.93421608</v>
      </c>
      <c r="O7">
        <v>43.80303638496676</v>
      </c>
      <c r="P7">
        <v>3.697946217387829</v>
      </c>
      <c r="Q7">
        <f aca="true" t="shared" si="4" ref="Q7:Q20">SUM(J7:P7)</f>
        <v>90.68201841023847</v>
      </c>
    </row>
    <row r="8" spans="1:17" ht="15.75">
      <c r="A8" s="22" t="s">
        <v>52</v>
      </c>
      <c r="B8" s="13">
        <v>0</v>
      </c>
      <c r="C8" s="13">
        <v>150.69</v>
      </c>
      <c r="D8" s="4">
        <f t="shared" si="0"/>
        <v>0</v>
      </c>
      <c r="E8" s="4">
        <f t="shared" si="1"/>
        <v>0</v>
      </c>
      <c r="F8" s="4">
        <f t="shared" si="2"/>
        <v>0</v>
      </c>
      <c r="G8" s="13">
        <f t="shared" si="3"/>
        <v>0</v>
      </c>
      <c r="J8">
        <v>15.147944434617187</v>
      </c>
      <c r="K8">
        <v>3.5899036690497144</v>
      </c>
      <c r="L8">
        <v>22.292350101941622</v>
      </c>
      <c r="M8">
        <v>1.1821371976610233</v>
      </c>
      <c r="N8">
        <v>0.820977768</v>
      </c>
      <c r="O8">
        <v>43.71831097609835</v>
      </c>
      <c r="P8">
        <v>3.72063300399757</v>
      </c>
      <c r="Q8">
        <f t="shared" si="4"/>
        <v>90.47225715136547</v>
      </c>
    </row>
    <row r="9" spans="1:17" ht="15.75">
      <c r="A9" s="2" t="s">
        <v>18</v>
      </c>
      <c r="B9" s="14">
        <v>0</v>
      </c>
      <c r="C9" s="14">
        <v>79.8988</v>
      </c>
      <c r="D9" s="2">
        <f t="shared" si="0"/>
        <v>0</v>
      </c>
      <c r="E9" s="2">
        <f t="shared" si="1"/>
        <v>0</v>
      </c>
      <c r="F9" s="4">
        <f t="shared" si="2"/>
        <v>0</v>
      </c>
      <c r="G9" s="14">
        <f t="shared" si="3"/>
        <v>0</v>
      </c>
      <c r="J9">
        <v>15.454907185274628</v>
      </c>
      <c r="K9">
        <v>3.14861982933264</v>
      </c>
      <c r="L9">
        <v>22.49151596118041</v>
      </c>
      <c r="M9">
        <v>1.3134857751789148</v>
      </c>
      <c r="N9">
        <v>1.004990026</v>
      </c>
      <c r="O9">
        <v>43.27350257953921</v>
      </c>
      <c r="P9">
        <v>4.174368736192396</v>
      </c>
      <c r="Q9">
        <f t="shared" si="4"/>
        <v>90.8613900926982</v>
      </c>
    </row>
    <row r="10" spans="1:17" ht="15.75">
      <c r="A10" s="19" t="s">
        <v>33</v>
      </c>
      <c r="B10" s="14">
        <v>0</v>
      </c>
      <c r="C10" s="14">
        <v>123.22</v>
      </c>
      <c r="D10" s="2">
        <f t="shared" si="0"/>
        <v>0</v>
      </c>
      <c r="E10" s="19">
        <f t="shared" si="1"/>
        <v>0</v>
      </c>
      <c r="F10" s="4">
        <f t="shared" si="2"/>
        <v>0</v>
      </c>
      <c r="G10" s="14">
        <f t="shared" si="3"/>
        <v>0</v>
      </c>
      <c r="J10">
        <v>15.374829945972687</v>
      </c>
      <c r="K10">
        <v>3.220179370908382</v>
      </c>
      <c r="L10">
        <v>22.363480765955472</v>
      </c>
      <c r="M10">
        <v>1.2970672029891783</v>
      </c>
      <c r="N10">
        <v>0.481262829</v>
      </c>
      <c r="O10">
        <v>43.63358556722994</v>
      </c>
      <c r="P10">
        <v>4.2651158826313615</v>
      </c>
      <c r="Q10">
        <f t="shared" si="4"/>
        <v>90.63552156468702</v>
      </c>
    </row>
    <row r="11" spans="1:17" ht="15.75">
      <c r="A11" s="20" t="s">
        <v>47</v>
      </c>
      <c r="B11" s="14">
        <v>0</v>
      </c>
      <c r="C11" s="14">
        <v>264.0368</v>
      </c>
      <c r="D11" s="2">
        <f t="shared" si="0"/>
        <v>0</v>
      </c>
      <c r="E11" s="19">
        <f t="shared" si="1"/>
        <v>0</v>
      </c>
      <c r="F11" s="4">
        <f t="shared" si="2"/>
        <v>0</v>
      </c>
      <c r="G11" s="14">
        <f t="shared" si="3"/>
        <v>0</v>
      </c>
      <c r="J11">
        <v>15.663374931590681</v>
      </c>
      <c r="K11">
        <v>3.336702157774215</v>
      </c>
      <c r="L11">
        <v>22.903220244492594</v>
      </c>
      <c r="M11">
        <v>1.0612965063445632</v>
      </c>
      <c r="N11">
        <v>0.857780219</v>
      </c>
      <c r="O11">
        <v>43.55648544515969</v>
      </c>
      <c r="P11">
        <v>3.757839334037546</v>
      </c>
      <c r="Q11">
        <f t="shared" si="4"/>
        <v>91.13669883839928</v>
      </c>
    </row>
    <row r="12" spans="1:17" ht="15.75">
      <c r="A12" s="20" t="s">
        <v>59</v>
      </c>
      <c r="B12" s="14">
        <v>0</v>
      </c>
      <c r="C12" s="14">
        <v>86.9388</v>
      </c>
      <c r="D12" s="2">
        <f t="shared" si="0"/>
        <v>0</v>
      </c>
      <c r="E12" s="19">
        <f t="shared" si="1"/>
        <v>0</v>
      </c>
      <c r="F12" s="4">
        <f t="shared" si="2"/>
        <v>0</v>
      </c>
      <c r="G12" s="14">
        <f t="shared" si="3"/>
        <v>0</v>
      </c>
      <c r="J12">
        <v>15.582496919895721</v>
      </c>
      <c r="K12">
        <v>3.2041977399564665</v>
      </c>
      <c r="L12">
        <v>22.658957544269022</v>
      </c>
      <c r="M12">
        <v>1.0447137484329294</v>
      </c>
      <c r="N12">
        <v>0.257334066</v>
      </c>
      <c r="O12">
        <v>44.43360524046988</v>
      </c>
      <c r="P12">
        <v>3.757839334037546</v>
      </c>
      <c r="Q12">
        <f t="shared" si="4"/>
        <v>90.93914459306156</v>
      </c>
    </row>
    <row r="13" spans="1:17" ht="15.75">
      <c r="A13" s="20" t="s">
        <v>55</v>
      </c>
      <c r="B13" s="14">
        <v>0</v>
      </c>
      <c r="C13" s="14">
        <v>270.03</v>
      </c>
      <c r="D13" s="2">
        <f t="shared" si="0"/>
        <v>0</v>
      </c>
      <c r="E13" s="19">
        <f t="shared" si="1"/>
        <v>0</v>
      </c>
      <c r="F13" s="4">
        <f t="shared" si="2"/>
        <v>0</v>
      </c>
      <c r="G13" s="14">
        <f t="shared" si="3"/>
        <v>0</v>
      </c>
      <c r="J13">
        <v>15.353342553426668</v>
      </c>
      <c r="K13">
        <v>3.0235098974777177</v>
      </c>
      <c r="L13">
        <v>23.363008856678142</v>
      </c>
      <c r="M13">
        <v>0.1671541997492687</v>
      </c>
      <c r="N13">
        <v>0.916967054</v>
      </c>
      <c r="O13">
        <v>43.749023936813145</v>
      </c>
      <c r="P13">
        <v>4.261939732505998</v>
      </c>
      <c r="Q13">
        <f t="shared" si="4"/>
        <v>90.83494623065093</v>
      </c>
    </row>
    <row r="14" spans="1:17" ht="15.75">
      <c r="A14" s="20" t="s">
        <v>48</v>
      </c>
      <c r="B14" s="14">
        <v>0</v>
      </c>
      <c r="C14" s="14">
        <v>286.03</v>
      </c>
      <c r="D14" s="2">
        <f t="shared" si="0"/>
        <v>0</v>
      </c>
      <c r="E14" s="19">
        <f aca="true" t="shared" si="5" ref="E14:E19">3*D14</f>
        <v>0</v>
      </c>
      <c r="F14" s="4">
        <f t="shared" si="2"/>
        <v>0</v>
      </c>
      <c r="G14" s="14">
        <f>F14/3</f>
        <v>0</v>
      </c>
      <c r="J14">
        <v>14.989391500799343</v>
      </c>
      <c r="K14">
        <v>2.9632806166514687</v>
      </c>
      <c r="L14">
        <v>23.980849804302473</v>
      </c>
      <c r="M14">
        <v>0.8553386530820715</v>
      </c>
      <c r="N14">
        <v>0.229599172</v>
      </c>
      <c r="O14">
        <v>44.4977847376877</v>
      </c>
      <c r="P14">
        <v>4.284853386981837</v>
      </c>
      <c r="Q14">
        <f t="shared" si="4"/>
        <v>91.8010978715049</v>
      </c>
    </row>
    <row r="15" spans="1:17" ht="15.75">
      <c r="A15" s="2" t="s">
        <v>12</v>
      </c>
      <c r="B15" s="14">
        <v>0</v>
      </c>
      <c r="C15" s="14">
        <v>101.94</v>
      </c>
      <c r="D15" s="2">
        <f t="shared" si="0"/>
        <v>0</v>
      </c>
      <c r="E15" s="2">
        <f t="shared" si="5"/>
        <v>0</v>
      </c>
      <c r="F15" s="4">
        <f t="shared" si="2"/>
        <v>0</v>
      </c>
      <c r="G15" s="14">
        <f aca="true" t="shared" si="6" ref="G15:G22">F15*2/3</f>
        <v>0</v>
      </c>
      <c r="J15">
        <v>15.191586530036744</v>
      </c>
      <c r="K15">
        <v>2.9873723289819685</v>
      </c>
      <c r="L15">
        <v>23.334272068416542</v>
      </c>
      <c r="M15">
        <v>1.1452052613774302</v>
      </c>
      <c r="N15">
        <v>0.429890853</v>
      </c>
      <c r="O15">
        <v>43.83459659977024</v>
      </c>
      <c r="P15">
        <v>4.101544151175127</v>
      </c>
      <c r="Q15">
        <f t="shared" si="4"/>
        <v>91.02446779275806</v>
      </c>
    </row>
    <row r="16" spans="1:17" ht="15.75">
      <c r="A16" s="20" t="s">
        <v>60</v>
      </c>
      <c r="B16" s="14">
        <v>0</v>
      </c>
      <c r="C16" s="14">
        <v>60.8082</v>
      </c>
      <c r="D16" s="2">
        <f t="shared" si="0"/>
        <v>0</v>
      </c>
      <c r="E16" s="2">
        <f t="shared" si="5"/>
        <v>0</v>
      </c>
      <c r="F16" s="4">
        <f t="shared" si="2"/>
        <v>0</v>
      </c>
      <c r="G16" s="14">
        <f t="shared" si="6"/>
        <v>0</v>
      </c>
      <c r="J16">
        <v>14.692838791251155</v>
      </c>
      <c r="K16">
        <v>3.0235098974777177</v>
      </c>
      <c r="L16">
        <v>23.636008345163308</v>
      </c>
      <c r="M16">
        <v>1.0044176467076593</v>
      </c>
      <c r="N16">
        <v>0.371990688</v>
      </c>
      <c r="O16">
        <v>43.34255378776697</v>
      </c>
      <c r="P16">
        <v>4.284853386981837</v>
      </c>
      <c r="Q16">
        <f t="shared" si="4"/>
        <v>90.35617254334863</v>
      </c>
    </row>
    <row r="17" spans="1:17" ht="15.75">
      <c r="A17" s="20" t="s">
        <v>50</v>
      </c>
      <c r="B17" s="14">
        <v>0</v>
      </c>
      <c r="C17" s="14">
        <v>465.96</v>
      </c>
      <c r="D17" s="2">
        <f t="shared" si="0"/>
        <v>0</v>
      </c>
      <c r="E17" s="2">
        <f t="shared" si="5"/>
        <v>0</v>
      </c>
      <c r="F17" s="4">
        <f t="shared" si="2"/>
        <v>0</v>
      </c>
      <c r="G17" s="14">
        <f t="shared" si="6"/>
        <v>0</v>
      </c>
      <c r="J17">
        <v>14.975911832183517</v>
      </c>
      <c r="K17">
        <v>3.1078308906344674</v>
      </c>
      <c r="L17">
        <v>23.449219221462933</v>
      </c>
      <c r="M17">
        <v>1.0871656086867119</v>
      </c>
      <c r="N17">
        <v>0.320952765</v>
      </c>
      <c r="O17">
        <v>43.2355879590706</v>
      </c>
      <c r="P17">
        <v>4.21611242355432</v>
      </c>
      <c r="Q17">
        <f t="shared" si="4"/>
        <v>90.39278070059255</v>
      </c>
    </row>
    <row r="18" spans="1:17" ht="15.75">
      <c r="A18" s="2" t="s">
        <v>10</v>
      </c>
      <c r="B18" s="14">
        <v>0</v>
      </c>
      <c r="C18" s="14">
        <v>159.69</v>
      </c>
      <c r="D18" s="2">
        <f t="shared" si="0"/>
        <v>0</v>
      </c>
      <c r="E18" s="2">
        <f t="shared" si="5"/>
        <v>0</v>
      </c>
      <c r="F18" s="4">
        <f t="shared" si="2"/>
        <v>0</v>
      </c>
      <c r="G18" s="14">
        <f t="shared" si="6"/>
        <v>0</v>
      </c>
      <c r="J18">
        <v>15.070269512494304</v>
      </c>
      <c r="K18">
        <v>3.0235098974777177</v>
      </c>
      <c r="L18">
        <v>23.27679849189335</v>
      </c>
      <c r="M18">
        <v>1.0049151294450083</v>
      </c>
      <c r="N18">
        <v>0.372133652</v>
      </c>
      <c r="O18">
        <v>43.363946953506236</v>
      </c>
      <c r="P18">
        <v>4.284853386981837</v>
      </c>
      <c r="Q18">
        <f t="shared" si="4"/>
        <v>90.39642702379845</v>
      </c>
    </row>
    <row r="19" spans="1:17" ht="15.75">
      <c r="A19" s="20" t="s">
        <v>39</v>
      </c>
      <c r="B19" s="14">
        <v>23.09</v>
      </c>
      <c r="C19" s="14">
        <v>157.8742</v>
      </c>
      <c r="D19" s="2">
        <f>B19/C19</f>
        <v>0.14625568965670135</v>
      </c>
      <c r="E19" s="2">
        <f t="shared" si="5"/>
        <v>0.4387670689701041</v>
      </c>
      <c r="F19" s="4">
        <f t="shared" si="2"/>
        <v>7.286361018633335</v>
      </c>
      <c r="G19" s="14">
        <f t="shared" si="6"/>
        <v>4.857574012422224</v>
      </c>
      <c r="J19">
        <v>15.353342553426668</v>
      </c>
      <c r="K19">
        <v>3.0235098974777177</v>
      </c>
      <c r="L19">
        <v>23.363008856678142</v>
      </c>
      <c r="M19">
        <v>0.1671541997492687</v>
      </c>
      <c r="N19">
        <v>0.916967054</v>
      </c>
      <c r="O19">
        <v>43.749023936813145</v>
      </c>
      <c r="P19">
        <v>4.261939732505998</v>
      </c>
      <c r="Q19">
        <f t="shared" si="4"/>
        <v>90.83494623065093</v>
      </c>
    </row>
    <row r="20" spans="1:17" ht="15.75">
      <c r="A20" s="2" t="s">
        <v>28</v>
      </c>
      <c r="B20" s="14">
        <v>0</v>
      </c>
      <c r="C20" s="14">
        <v>151.99</v>
      </c>
      <c r="D20" s="2">
        <f t="shared" si="0"/>
        <v>0</v>
      </c>
      <c r="E20" s="2">
        <f>D20*3</f>
        <v>0</v>
      </c>
      <c r="F20" s="4">
        <f t="shared" si="2"/>
        <v>0</v>
      </c>
      <c r="G20" s="14">
        <f t="shared" si="6"/>
        <v>0</v>
      </c>
      <c r="I20" t="s">
        <v>70</v>
      </c>
      <c r="J20">
        <f aca="true" t="shared" si="7" ref="J20:P20">AVERAGE(J7:J19)</f>
        <v>15.226522792260399</v>
      </c>
      <c r="K20">
        <f t="shared" si="7"/>
        <v>3.1421886448910246</v>
      </c>
      <c r="L20">
        <f t="shared" si="7"/>
        <v>23.08587284650109</v>
      </c>
      <c r="M20">
        <f t="shared" si="7"/>
        <v>0.9447944858775954</v>
      </c>
      <c r="N20">
        <f t="shared" si="7"/>
        <v>0.6088509404615384</v>
      </c>
      <c r="O20">
        <f t="shared" si="7"/>
        <v>43.707003392683994</v>
      </c>
      <c r="P20">
        <f t="shared" si="7"/>
        <v>4.082295285305477</v>
      </c>
      <c r="Q20">
        <f t="shared" si="4"/>
        <v>90.7975283879811</v>
      </c>
    </row>
    <row r="21" spans="1:17" ht="15.75">
      <c r="A21" s="20" t="s">
        <v>56</v>
      </c>
      <c r="B21" s="14">
        <v>0</v>
      </c>
      <c r="C21" s="14">
        <v>188.12</v>
      </c>
      <c r="D21" s="2">
        <f t="shared" si="0"/>
        <v>0</v>
      </c>
      <c r="E21" s="2">
        <f>D21*3</f>
        <v>0</v>
      </c>
      <c r="F21" s="4">
        <f t="shared" si="2"/>
        <v>0</v>
      </c>
      <c r="G21" s="14">
        <f t="shared" si="6"/>
        <v>0</v>
      </c>
      <c r="I21" t="s">
        <v>71</v>
      </c>
      <c r="J21" s="28">
        <f>STDEV(J7:J19)</f>
        <v>0.270332897139868</v>
      </c>
      <c r="K21" s="28">
        <f aca="true" t="shared" si="8" ref="K21:Q21">STDEV(K7:K19)</f>
        <v>0.17432712893687724</v>
      </c>
      <c r="L21" s="28">
        <f t="shared" si="8"/>
        <v>0.5175731694886934</v>
      </c>
      <c r="M21" s="28">
        <f t="shared" si="8"/>
        <v>0.3679932145389526</v>
      </c>
      <c r="N21" s="28">
        <f t="shared" si="8"/>
        <v>0.29865643219916604</v>
      </c>
      <c r="O21" s="28">
        <f t="shared" si="8"/>
        <v>0.3948796849744751</v>
      </c>
      <c r="P21" s="28">
        <f t="shared" si="8"/>
        <v>0.2478035487591784</v>
      </c>
      <c r="Q21" s="28">
        <f t="shared" si="8"/>
        <v>0.3942832708870508</v>
      </c>
    </row>
    <row r="22" spans="1:7" ht="15.75">
      <c r="A22" s="2" t="s">
        <v>29</v>
      </c>
      <c r="B22" s="14">
        <v>0</v>
      </c>
      <c r="C22" s="14">
        <v>149.88</v>
      </c>
      <c r="D22" s="2">
        <f t="shared" si="0"/>
        <v>0</v>
      </c>
      <c r="E22" s="2">
        <f>D22*3</f>
        <v>0</v>
      </c>
      <c r="F22" s="4">
        <f t="shared" si="2"/>
        <v>0</v>
      </c>
      <c r="G22" s="14">
        <f t="shared" si="6"/>
        <v>0</v>
      </c>
    </row>
    <row r="23" spans="1:7" ht="15.75">
      <c r="A23" s="20" t="s">
        <v>40</v>
      </c>
      <c r="B23" s="14">
        <v>0</v>
      </c>
      <c r="C23" s="14">
        <v>227.8082</v>
      </c>
      <c r="D23" s="2">
        <f t="shared" si="0"/>
        <v>0</v>
      </c>
      <c r="E23" s="2">
        <f aca="true" t="shared" si="9" ref="E23:E29">D23*3</f>
        <v>0</v>
      </c>
      <c r="F23" s="4">
        <f t="shared" si="2"/>
        <v>0</v>
      </c>
      <c r="G23" s="14">
        <f aca="true" t="shared" si="10" ref="G23:G29">F23*2/3</f>
        <v>0</v>
      </c>
    </row>
    <row r="24" spans="1:7" ht="15.75">
      <c r="A24" s="20" t="s">
        <v>41</v>
      </c>
      <c r="B24" s="14">
        <v>0</v>
      </c>
      <c r="C24" s="14">
        <v>325.8182</v>
      </c>
      <c r="D24" s="2">
        <f t="shared" si="0"/>
        <v>0</v>
      </c>
      <c r="E24" s="2">
        <f t="shared" si="9"/>
        <v>0</v>
      </c>
      <c r="F24" s="4">
        <f t="shared" si="2"/>
        <v>0</v>
      </c>
      <c r="G24" s="14">
        <f t="shared" si="10"/>
        <v>0</v>
      </c>
    </row>
    <row r="25" spans="1:21" ht="22.5">
      <c r="A25" s="20" t="s">
        <v>43</v>
      </c>
      <c r="B25" s="14">
        <v>0</v>
      </c>
      <c r="C25" s="14">
        <v>328.2382</v>
      </c>
      <c r="D25" s="2">
        <f t="shared" si="0"/>
        <v>0</v>
      </c>
      <c r="E25" s="2">
        <f t="shared" si="9"/>
        <v>0</v>
      </c>
      <c r="F25" s="4">
        <f t="shared" si="2"/>
        <v>0</v>
      </c>
      <c r="G25" s="14">
        <f t="shared" si="10"/>
        <v>0</v>
      </c>
      <c r="I25" s="29" t="s">
        <v>73</v>
      </c>
      <c r="J25" s="30"/>
      <c r="K25" s="31" t="s">
        <v>74</v>
      </c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1" ht="15.75">
      <c r="A26" s="20" t="s">
        <v>44</v>
      </c>
      <c r="B26" s="14">
        <v>0</v>
      </c>
      <c r="C26" s="14">
        <v>329.8122</v>
      </c>
      <c r="D26" s="2">
        <f t="shared" si="0"/>
        <v>0</v>
      </c>
      <c r="E26" s="2">
        <f t="shared" si="9"/>
        <v>0</v>
      </c>
      <c r="F26" s="4">
        <f t="shared" si="2"/>
        <v>0</v>
      </c>
      <c r="G26" s="14">
        <f t="shared" si="10"/>
        <v>0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1:21" ht="22.5">
      <c r="A27" s="20" t="s">
        <v>42</v>
      </c>
      <c r="B27" s="14">
        <v>0</v>
      </c>
      <c r="C27" s="14">
        <v>336.4782</v>
      </c>
      <c r="D27" s="2">
        <f t="shared" si="0"/>
        <v>0</v>
      </c>
      <c r="E27" s="2">
        <f t="shared" si="9"/>
        <v>0</v>
      </c>
      <c r="F27" s="4">
        <f t="shared" si="2"/>
        <v>0</v>
      </c>
      <c r="G27" s="14">
        <f t="shared" si="10"/>
        <v>0</v>
      </c>
      <c r="I27" s="30" t="s">
        <v>75</v>
      </c>
      <c r="J27" s="30"/>
      <c r="K27" s="30"/>
      <c r="L27" s="31" t="s">
        <v>76</v>
      </c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15.75">
      <c r="A28" s="20" t="s">
        <v>45</v>
      </c>
      <c r="B28" s="14">
        <v>0</v>
      </c>
      <c r="C28" s="14">
        <v>348.6982</v>
      </c>
      <c r="D28" s="2">
        <f t="shared" si="0"/>
        <v>0</v>
      </c>
      <c r="E28" s="2">
        <f t="shared" si="9"/>
        <v>0</v>
      </c>
      <c r="F28" s="4">
        <f t="shared" si="2"/>
        <v>0</v>
      </c>
      <c r="G28" s="14">
        <f t="shared" si="10"/>
        <v>0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15.75">
      <c r="A29" s="20" t="s">
        <v>46</v>
      </c>
      <c r="B29" s="14">
        <v>0</v>
      </c>
      <c r="C29" s="14">
        <v>362.4982</v>
      </c>
      <c r="D29" s="2">
        <f t="shared" si="0"/>
        <v>0</v>
      </c>
      <c r="E29" s="2">
        <f t="shared" si="9"/>
        <v>0</v>
      </c>
      <c r="F29" s="4">
        <f t="shared" si="2"/>
        <v>0</v>
      </c>
      <c r="G29" s="14">
        <f t="shared" si="10"/>
        <v>0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7" ht="12.75">
      <c r="A30" s="2" t="s">
        <v>8</v>
      </c>
      <c r="B30" s="14">
        <v>0.61</v>
      </c>
      <c r="C30" s="14">
        <v>71.85</v>
      </c>
      <c r="D30" s="2">
        <f t="shared" si="0"/>
        <v>0.00848990953375087</v>
      </c>
      <c r="E30" s="2">
        <f aca="true" t="shared" si="11" ref="E30:E47">D30*1</f>
        <v>0.00848990953375087</v>
      </c>
      <c r="F30" s="4">
        <f t="shared" si="2"/>
        <v>0.1409872122437265</v>
      </c>
      <c r="G30" s="14">
        <f aca="true" t="shared" si="12" ref="G30:G40">F30</f>
        <v>0.1409872122437265</v>
      </c>
    </row>
    <row r="31" spans="1:7" ht="12.75">
      <c r="A31" s="2" t="s">
        <v>34</v>
      </c>
      <c r="B31" s="14">
        <v>0</v>
      </c>
      <c r="C31" s="14">
        <v>134.69</v>
      </c>
      <c r="D31" s="2">
        <f t="shared" si="0"/>
        <v>0</v>
      </c>
      <c r="E31" s="2">
        <f t="shared" si="11"/>
        <v>0</v>
      </c>
      <c r="F31" s="4">
        <f t="shared" si="2"/>
        <v>0</v>
      </c>
      <c r="G31" s="14">
        <f>F31</f>
        <v>0</v>
      </c>
    </row>
    <row r="32" spans="1:7" ht="12.75">
      <c r="A32" s="2" t="s">
        <v>16</v>
      </c>
      <c r="B32" s="14">
        <v>0</v>
      </c>
      <c r="C32" s="14">
        <v>70.94</v>
      </c>
      <c r="D32" s="2">
        <f t="shared" si="0"/>
        <v>0</v>
      </c>
      <c r="E32" s="2">
        <f t="shared" si="11"/>
        <v>0</v>
      </c>
      <c r="F32" s="4">
        <f t="shared" si="2"/>
        <v>0</v>
      </c>
      <c r="G32" s="14">
        <f t="shared" si="12"/>
        <v>0</v>
      </c>
    </row>
    <row r="33" spans="1:7" ht="12.75">
      <c r="A33" s="2" t="s">
        <v>31</v>
      </c>
      <c r="B33" s="14">
        <v>0</v>
      </c>
      <c r="C33" s="15">
        <v>81.38</v>
      </c>
      <c r="D33" s="2">
        <f t="shared" si="0"/>
        <v>0</v>
      </c>
      <c r="E33" s="2">
        <f t="shared" si="11"/>
        <v>0</v>
      </c>
      <c r="F33" s="4">
        <f t="shared" si="2"/>
        <v>0</v>
      </c>
      <c r="G33" s="14">
        <f t="shared" si="12"/>
        <v>0</v>
      </c>
    </row>
    <row r="34" spans="1:7" ht="12.75">
      <c r="A34" s="20" t="s">
        <v>61</v>
      </c>
      <c r="B34" s="14">
        <v>0</v>
      </c>
      <c r="C34" s="15">
        <v>74.9326</v>
      </c>
      <c r="D34" s="2">
        <f t="shared" si="0"/>
        <v>0</v>
      </c>
      <c r="E34" s="2">
        <f t="shared" si="11"/>
        <v>0</v>
      </c>
      <c r="F34" s="4">
        <f t="shared" si="2"/>
        <v>0</v>
      </c>
      <c r="G34" s="14">
        <f>F34</f>
        <v>0</v>
      </c>
    </row>
    <row r="35" spans="1:7" ht="12.75">
      <c r="A35" s="20" t="s">
        <v>35</v>
      </c>
      <c r="B35" s="14">
        <v>0</v>
      </c>
      <c r="C35" s="15">
        <v>79.5394</v>
      </c>
      <c r="D35" s="2">
        <f t="shared" si="0"/>
        <v>0</v>
      </c>
      <c r="E35" s="2">
        <f t="shared" si="11"/>
        <v>0</v>
      </c>
      <c r="F35" s="4">
        <f t="shared" si="2"/>
        <v>0</v>
      </c>
      <c r="G35" s="14">
        <f>F35</f>
        <v>0</v>
      </c>
    </row>
    <row r="36" spans="1:7" ht="12.75">
      <c r="A36" s="20" t="s">
        <v>36</v>
      </c>
      <c r="B36" s="14">
        <v>0</v>
      </c>
      <c r="C36" s="15">
        <v>223.1894</v>
      </c>
      <c r="D36" s="2">
        <f t="shared" si="0"/>
        <v>0</v>
      </c>
      <c r="E36" s="2">
        <f t="shared" si="11"/>
        <v>0</v>
      </c>
      <c r="F36" s="4">
        <f t="shared" si="2"/>
        <v>0</v>
      </c>
      <c r="G36" s="14">
        <f>F36</f>
        <v>0</v>
      </c>
    </row>
    <row r="37" spans="1:7" ht="12.75">
      <c r="A37" s="2" t="s">
        <v>7</v>
      </c>
      <c r="B37" s="14">
        <v>0.94</v>
      </c>
      <c r="C37" s="15">
        <v>40.3114</v>
      </c>
      <c r="D37" s="2">
        <f t="shared" si="0"/>
        <v>0.023318465744181546</v>
      </c>
      <c r="E37" s="2">
        <f t="shared" si="11"/>
        <v>0.023318465744181546</v>
      </c>
      <c r="F37" s="4">
        <f t="shared" si="2"/>
        <v>0.3872368092973677</v>
      </c>
      <c r="G37" s="14">
        <f t="shared" si="12"/>
        <v>0.3872368092973677</v>
      </c>
    </row>
    <row r="38" spans="1:7" ht="12.75">
      <c r="A38" s="2" t="s">
        <v>6</v>
      </c>
      <c r="B38" s="14">
        <v>0</v>
      </c>
      <c r="C38" s="15">
        <v>56.08</v>
      </c>
      <c r="D38" s="2">
        <f t="shared" si="0"/>
        <v>0</v>
      </c>
      <c r="E38" s="2">
        <f t="shared" si="11"/>
        <v>0</v>
      </c>
      <c r="F38" s="4">
        <f t="shared" si="2"/>
        <v>0</v>
      </c>
      <c r="G38" s="14">
        <f t="shared" si="12"/>
        <v>0</v>
      </c>
    </row>
    <row r="39" spans="1:7" ht="12.75">
      <c r="A39" s="2" t="s">
        <v>20</v>
      </c>
      <c r="B39" s="14">
        <v>0</v>
      </c>
      <c r="C39" s="15">
        <v>153.33</v>
      </c>
      <c r="D39" s="2">
        <f t="shared" si="0"/>
        <v>0</v>
      </c>
      <c r="E39" s="2">
        <f t="shared" si="11"/>
        <v>0</v>
      </c>
      <c r="F39" s="4">
        <f t="shared" si="2"/>
        <v>0</v>
      </c>
      <c r="G39" s="14">
        <f t="shared" si="12"/>
        <v>0</v>
      </c>
    </row>
    <row r="40" spans="1:7" ht="12.75">
      <c r="A40" s="20" t="s">
        <v>30</v>
      </c>
      <c r="B40" s="14">
        <v>0</v>
      </c>
      <c r="C40" s="15">
        <v>103.62</v>
      </c>
      <c r="D40" s="2">
        <f t="shared" si="0"/>
        <v>0</v>
      </c>
      <c r="E40" s="2">
        <f t="shared" si="11"/>
        <v>0</v>
      </c>
      <c r="F40" s="4">
        <f t="shared" si="2"/>
        <v>0</v>
      </c>
      <c r="G40" s="14">
        <f t="shared" si="12"/>
        <v>0</v>
      </c>
    </row>
    <row r="41" spans="1:7" ht="15.75">
      <c r="A41" s="20" t="s">
        <v>49</v>
      </c>
      <c r="B41" s="14">
        <v>0</v>
      </c>
      <c r="C41" s="15">
        <v>29.8774</v>
      </c>
      <c r="D41" s="2">
        <f t="shared" si="0"/>
        <v>0</v>
      </c>
      <c r="E41" s="2">
        <f t="shared" si="11"/>
        <v>0</v>
      </c>
      <c r="F41" s="4">
        <f t="shared" si="2"/>
        <v>0</v>
      </c>
      <c r="G41" s="14">
        <f aca="true" t="shared" si="13" ref="G41:G46">2*F41</f>
        <v>0</v>
      </c>
    </row>
    <row r="42" spans="1:7" ht="15.75">
      <c r="A42" s="2" t="s">
        <v>11</v>
      </c>
      <c r="B42" s="14">
        <v>15.23</v>
      </c>
      <c r="C42" s="15">
        <v>61.98</v>
      </c>
      <c r="D42" s="2">
        <f t="shared" si="0"/>
        <v>0.2457244272345918</v>
      </c>
      <c r="E42" s="2">
        <f t="shared" si="11"/>
        <v>0.2457244272345918</v>
      </c>
      <c r="F42" s="4">
        <f t="shared" si="2"/>
        <v>4.0806090852049035</v>
      </c>
      <c r="G42" s="14">
        <f t="shared" si="13"/>
        <v>8.161218170409807</v>
      </c>
    </row>
    <row r="43" spans="1:7" ht="15.75">
      <c r="A43" s="2" t="s">
        <v>19</v>
      </c>
      <c r="B43" s="14">
        <v>3.14</v>
      </c>
      <c r="C43" s="15">
        <v>94.2</v>
      </c>
      <c r="D43" s="2">
        <f t="shared" si="0"/>
        <v>0.03333333333333333</v>
      </c>
      <c r="E43" s="2">
        <f t="shared" si="11"/>
        <v>0.03333333333333333</v>
      </c>
      <c r="F43" s="4">
        <f t="shared" si="2"/>
        <v>0.553548152989713</v>
      </c>
      <c r="G43" s="14">
        <f t="shared" si="13"/>
        <v>1.107096305979426</v>
      </c>
    </row>
    <row r="44" spans="1:7" ht="15.75">
      <c r="A44" s="20" t="s">
        <v>54</v>
      </c>
      <c r="B44" s="14">
        <v>0</v>
      </c>
      <c r="C44" s="15">
        <v>281.81</v>
      </c>
      <c r="D44" s="2">
        <f t="shared" si="0"/>
        <v>0</v>
      </c>
      <c r="E44" s="2">
        <f t="shared" si="11"/>
        <v>0</v>
      </c>
      <c r="F44" s="4">
        <f t="shared" si="2"/>
        <v>0</v>
      </c>
      <c r="G44" s="14">
        <f t="shared" si="13"/>
        <v>0</v>
      </c>
    </row>
    <row r="45" spans="1:7" ht="15.75">
      <c r="A45" s="2" t="s">
        <v>32</v>
      </c>
      <c r="B45" s="14">
        <v>0</v>
      </c>
      <c r="C45" s="15">
        <v>186.935</v>
      </c>
      <c r="D45" s="2">
        <f t="shared" si="0"/>
        <v>0</v>
      </c>
      <c r="E45" s="2">
        <f t="shared" si="11"/>
        <v>0</v>
      </c>
      <c r="F45" s="4">
        <f t="shared" si="2"/>
        <v>0</v>
      </c>
      <c r="G45" s="14">
        <f t="shared" si="13"/>
        <v>0</v>
      </c>
    </row>
    <row r="46" spans="1:7" ht="15.75">
      <c r="A46" s="2" t="s">
        <v>27</v>
      </c>
      <c r="B46" s="14">
        <v>7.595</v>
      </c>
      <c r="C46" s="15">
        <v>18.015</v>
      </c>
      <c r="D46" s="2">
        <f t="shared" si="0"/>
        <v>0.42159311684707185</v>
      </c>
      <c r="E46" s="2">
        <f t="shared" si="11"/>
        <v>0.42159311684707185</v>
      </c>
      <c r="F46" s="4">
        <f t="shared" si="2"/>
        <v>7.001162734316187</v>
      </c>
      <c r="G46" s="14">
        <f t="shared" si="13"/>
        <v>14.002325468632375</v>
      </c>
    </row>
    <row r="47" spans="1:7" ht="15.75">
      <c r="A47" s="20" t="s">
        <v>38</v>
      </c>
      <c r="B47" s="14">
        <v>0</v>
      </c>
      <c r="C47" s="15"/>
      <c r="D47" s="2"/>
      <c r="E47" s="2">
        <f t="shared" si="11"/>
        <v>0</v>
      </c>
      <c r="F47" s="2"/>
      <c r="G47" s="14"/>
    </row>
    <row r="48" spans="1:7" ht="15.75">
      <c r="A48" s="20" t="s">
        <v>53</v>
      </c>
      <c r="B48" s="14">
        <v>0</v>
      </c>
      <c r="C48" s="15">
        <v>265.78</v>
      </c>
      <c r="D48" s="2">
        <f t="shared" si="0"/>
        <v>0</v>
      </c>
      <c r="E48" s="2">
        <f>D48*5</f>
        <v>0</v>
      </c>
      <c r="F48" s="4">
        <f aca="true" t="shared" si="14" ref="F48:F54">E48*$D$62</f>
        <v>0</v>
      </c>
      <c r="G48" s="14">
        <f>F48*2/5</f>
        <v>0</v>
      </c>
    </row>
    <row r="49" spans="1:7" ht="15.75">
      <c r="A49" s="2" t="s">
        <v>9</v>
      </c>
      <c r="B49" s="14">
        <v>4.08</v>
      </c>
      <c r="C49" s="14">
        <v>141.94</v>
      </c>
      <c r="D49" s="2">
        <f aca="true" t="shared" si="15" ref="D49:D54">B49/C49</f>
        <v>0.02874453994645625</v>
      </c>
      <c r="E49" s="2">
        <f>5*D49</f>
        <v>0.14372269973228124</v>
      </c>
      <c r="F49" s="4">
        <f t="shared" si="14"/>
        <v>2.3867230493849823</v>
      </c>
      <c r="G49" s="14">
        <f>F49*2/5</f>
        <v>0.9546892197539929</v>
      </c>
    </row>
    <row r="50" spans="1:7" ht="15.75">
      <c r="A50" s="20" t="s">
        <v>51</v>
      </c>
      <c r="B50" s="14">
        <v>0</v>
      </c>
      <c r="C50" s="14">
        <v>441.89</v>
      </c>
      <c r="D50" s="2">
        <f t="shared" si="15"/>
        <v>0</v>
      </c>
      <c r="E50" s="2">
        <f>5*D50</f>
        <v>0</v>
      </c>
      <c r="F50" s="4">
        <f t="shared" si="14"/>
        <v>0</v>
      </c>
      <c r="G50" s="14">
        <f>F50*2/5</f>
        <v>0</v>
      </c>
    </row>
    <row r="51" spans="1:7" ht="15.75">
      <c r="A51" s="2" t="s">
        <v>25</v>
      </c>
      <c r="B51" s="14">
        <v>0</v>
      </c>
      <c r="C51" s="14">
        <v>229.84</v>
      </c>
      <c r="D51" s="2">
        <f t="shared" si="15"/>
        <v>0</v>
      </c>
      <c r="E51" s="2">
        <f>D51*5</f>
        <v>0</v>
      </c>
      <c r="F51" s="4">
        <f t="shared" si="14"/>
        <v>0</v>
      </c>
      <c r="G51" s="14">
        <f>F51*2/5</f>
        <v>0</v>
      </c>
    </row>
    <row r="52" spans="1:7" ht="15.75">
      <c r="A52" s="20" t="s">
        <v>37</v>
      </c>
      <c r="B52" s="14">
        <v>0</v>
      </c>
      <c r="C52" s="14">
        <v>143.938</v>
      </c>
      <c r="D52" s="2">
        <f>B52/C52</f>
        <v>0</v>
      </c>
      <c r="E52" s="2">
        <f>D52*3</f>
        <v>0</v>
      </c>
      <c r="F52" s="4">
        <f t="shared" si="14"/>
        <v>0</v>
      </c>
      <c r="G52" s="14">
        <f>F52/3</f>
        <v>0</v>
      </c>
    </row>
    <row r="53" spans="1:7" ht="15.75">
      <c r="A53" s="2" t="s">
        <v>21</v>
      </c>
      <c r="B53" s="15">
        <v>0</v>
      </c>
      <c r="C53" s="15">
        <v>44.01</v>
      </c>
      <c r="D53" s="3">
        <f t="shared" si="15"/>
        <v>0</v>
      </c>
      <c r="E53" s="3">
        <f>D53*2</f>
        <v>0</v>
      </c>
      <c r="F53" s="4">
        <f t="shared" si="14"/>
        <v>0</v>
      </c>
      <c r="G53" s="14">
        <f>F53/2</f>
        <v>0</v>
      </c>
    </row>
    <row r="54" spans="1:7" ht="16.5" thickBot="1">
      <c r="A54" s="2" t="s">
        <v>24</v>
      </c>
      <c r="B54" s="23">
        <v>0</v>
      </c>
      <c r="C54" s="15">
        <v>80.06</v>
      </c>
      <c r="D54" s="3">
        <f t="shared" si="15"/>
        <v>0</v>
      </c>
      <c r="E54" s="6">
        <f>D54*3</f>
        <v>0</v>
      </c>
      <c r="F54" s="4">
        <f t="shared" si="14"/>
        <v>0</v>
      </c>
      <c r="G54" s="14">
        <f>F54/3</f>
        <v>0</v>
      </c>
    </row>
    <row r="55" spans="1:5" ht="12.75">
      <c r="A55" s="18" t="s">
        <v>13</v>
      </c>
      <c r="B55" s="24">
        <f>SUM(B7:B54)</f>
        <v>98.395</v>
      </c>
      <c r="E55">
        <f>SUM(E7:E54)</f>
        <v>2.7700089415018394</v>
      </c>
    </row>
    <row r="57" spans="5:7" ht="12.75">
      <c r="E57" s="12" t="s">
        <v>14</v>
      </c>
      <c r="F57" s="8"/>
      <c r="G57" s="11">
        <v>46</v>
      </c>
    </row>
    <row r="61" spans="3:6" ht="12.75">
      <c r="C61" s="9" t="s">
        <v>22</v>
      </c>
      <c r="D61" s="9"/>
      <c r="E61" s="9"/>
      <c r="F61" s="9"/>
    </row>
    <row r="62" spans="3:6" ht="12.75">
      <c r="C62" s="10" t="s">
        <v>15</v>
      </c>
      <c r="D62" s="9">
        <f>G57/E55</f>
        <v>16.606444589691392</v>
      </c>
      <c r="E62" s="9"/>
      <c r="F62" s="9"/>
    </row>
    <row r="63" spans="3:6" ht="12.75">
      <c r="C63" s="9"/>
      <c r="D63" s="9"/>
      <c r="E63" s="9"/>
      <c r="F63" s="9"/>
    </row>
    <row r="64" spans="3:6" ht="12.75">
      <c r="C64" s="9" t="s">
        <v>23</v>
      </c>
      <c r="D64" s="9"/>
      <c r="E64" s="9"/>
      <c r="F64" s="9"/>
    </row>
  </sheetData>
  <sheetProtection/>
  <mergeCells count="1">
    <mergeCell ref="J5:R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E53 G5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Evans</dc:creator>
  <cp:keywords/>
  <dc:description/>
  <cp:lastModifiedBy>Yang</cp:lastModifiedBy>
  <cp:lastPrinted>2010-10-26T19:11:45Z</cp:lastPrinted>
  <dcterms:created xsi:type="dcterms:W3CDTF">2008-07-18T22:22:05Z</dcterms:created>
  <dcterms:modified xsi:type="dcterms:W3CDTF">2014-10-03T09:13:49Z</dcterms:modified>
  <cp:category/>
  <cp:version/>
  <cp:contentType/>
  <cp:contentStatus/>
</cp:coreProperties>
</file>