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0245"/>
  </bookViews>
  <sheets>
    <sheet name="R140743" sheetId="3" r:id="rId1"/>
  </sheets>
  <definedNames>
    <definedName name="_xlnm.Print_Area" localSheetId="0">'R140743'!$A$1:$K$55</definedName>
  </definedNames>
  <calcPr calcId="125725"/>
</workbook>
</file>

<file path=xl/calcChain.xml><?xml version="1.0" encoding="utf-8"?>
<calcChain xmlns="http://schemas.openxmlformats.org/spreadsheetml/2006/main">
  <c r="K47" i="3"/>
  <c r="M47" l="1"/>
  <c r="E28" l="1"/>
  <c r="F28" s="1"/>
  <c r="L17"/>
  <c r="M17"/>
  <c r="L16"/>
  <c r="M16"/>
  <c r="M54" l="1"/>
  <c r="G47"/>
  <c r="H47"/>
  <c r="I47"/>
  <c r="J47"/>
  <c r="E16"/>
  <c r="C26" s="1"/>
  <c r="E26" s="1"/>
  <c r="F26" s="1"/>
  <c r="F16"/>
  <c r="C21" s="1"/>
  <c r="G16"/>
  <c r="C22" s="1"/>
  <c r="E22" s="1"/>
  <c r="F22" s="1"/>
  <c r="H16"/>
  <c r="C27" s="1"/>
  <c r="E27" s="1"/>
  <c r="F27" s="1"/>
  <c r="I16"/>
  <c r="J16"/>
  <c r="C25" s="1"/>
  <c r="E25" s="1"/>
  <c r="F25" s="1"/>
  <c r="K16"/>
  <c r="E17"/>
  <c r="F17"/>
  <c r="G17"/>
  <c r="H17"/>
  <c r="I17"/>
  <c r="J17"/>
  <c r="K17"/>
  <c r="D17"/>
  <c r="D16"/>
  <c r="E23" l="1"/>
  <c r="F23" s="1"/>
  <c r="C24"/>
  <c r="E24" s="1"/>
  <c r="F24" s="1"/>
  <c r="E21"/>
  <c r="F21" s="1"/>
  <c r="F29" l="1"/>
  <c r="C29"/>
  <c r="L47"/>
  <c r="M48" s="1"/>
  <c r="F47" l="1"/>
  <c r="K48" s="1"/>
  <c r="D34" l="1"/>
  <c r="G24" s="1"/>
  <c r="H24" s="1"/>
  <c r="K53" s="1"/>
  <c r="G22" l="1"/>
  <c r="H22" s="1"/>
  <c r="I53" s="1"/>
  <c r="I54" s="1"/>
  <c r="G27"/>
  <c r="H27" s="1"/>
  <c r="F53" s="1"/>
  <c r="F54" s="1"/>
  <c r="G23"/>
  <c r="H23" s="1"/>
  <c r="G25"/>
  <c r="H25" s="1"/>
  <c r="H53" s="1"/>
  <c r="H54" s="1"/>
  <c r="G21"/>
  <c r="H21" s="1"/>
  <c r="L53" s="1"/>
  <c r="L54" s="1"/>
  <c r="G26"/>
  <c r="H26" s="1"/>
  <c r="G53" s="1"/>
  <c r="G54" s="1"/>
  <c r="G28"/>
  <c r="H28" s="1"/>
  <c r="N53" s="1"/>
  <c r="N54" s="1"/>
  <c r="N55" s="1"/>
  <c r="K54" l="1"/>
  <c r="J53"/>
  <c r="J54" s="1"/>
  <c r="L55"/>
</calcChain>
</file>

<file path=xl/sharedStrings.xml><?xml version="1.0" encoding="utf-8"?>
<sst xmlns="http://schemas.openxmlformats.org/spreadsheetml/2006/main" count="78" uniqueCount="56">
  <si>
    <t>Oxide</t>
  </si>
  <si>
    <t>Total</t>
  </si>
  <si>
    <t>Point#</t>
  </si>
  <si>
    <t>Comment</t>
  </si>
  <si>
    <t>Average:</t>
  </si>
  <si>
    <t>Std. Dev.:</t>
  </si>
  <si>
    <t>Wt % Oxide</t>
  </si>
  <si>
    <t>Oxide MW</t>
  </si>
  <si>
    <t>Mol #</t>
  </si>
  <si>
    <t>Atom Prop.</t>
  </si>
  <si>
    <t>Anion Prop.</t>
  </si>
  <si>
    <t># Ions/formula</t>
  </si>
  <si>
    <t>Total:</t>
  </si>
  <si>
    <t>Enter Oxygens in formula:</t>
  </si>
  <si>
    <t>Oxygen Factor Calculation:</t>
  </si>
  <si>
    <t>Ideal Chemistry:</t>
  </si>
  <si>
    <t>Measured Chemistry:</t>
  </si>
  <si>
    <t xml:space="preserve">Standard Name :   </t>
  </si>
  <si>
    <t>SiO2</t>
  </si>
  <si>
    <t>O</t>
  </si>
  <si>
    <r>
      <t>SiO</t>
    </r>
    <r>
      <rPr>
        <vertAlign val="subscript"/>
        <sz val="10"/>
        <rFont val="Arial"/>
        <family val="2"/>
      </rPr>
      <t>2</t>
    </r>
  </si>
  <si>
    <t>Si</t>
  </si>
  <si>
    <t>Charge balance (Ideal)</t>
  </si>
  <si>
    <t>Charge balance (measured)</t>
  </si>
  <si>
    <t>MgO</t>
  </si>
  <si>
    <t>Al2O3</t>
  </si>
  <si>
    <t>CaO</t>
  </si>
  <si>
    <t>TiO2</t>
  </si>
  <si>
    <t>MnO</t>
  </si>
  <si>
    <t>Fe2O3</t>
  </si>
  <si>
    <r>
      <t>Fe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</si>
  <si>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t>Ca</t>
  </si>
  <si>
    <t>Mg</t>
  </si>
  <si>
    <t>Mn</t>
  </si>
  <si>
    <t>Al</t>
  </si>
  <si>
    <t>Fe</t>
  </si>
  <si>
    <t>Na2O</t>
  </si>
  <si>
    <t>V2O3</t>
  </si>
  <si>
    <t>R140743</t>
  </si>
  <si>
    <r>
      <t>Al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</si>
  <si>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O+</t>
    </r>
  </si>
  <si>
    <t>FeO</t>
  </si>
  <si>
    <t>OH</t>
  </si>
  <si>
    <t xml:space="preserve"> Na On albite-Cr </t>
  </si>
  <si>
    <t xml:space="preserve"> Mg, Si On ol-fo92 </t>
  </si>
  <si>
    <t xml:space="preserve"> Al, Ca On anor-hk </t>
  </si>
  <si>
    <t xml:space="preserve"> Ti On rutile1 </t>
  </si>
  <si>
    <t xml:space="preserve"> Mn On rhod791 </t>
  </si>
  <si>
    <t xml:space="preserve"> Fe On bas498-s </t>
  </si>
  <si>
    <t xml:space="preserve"> V  On v_1 </t>
  </si>
  <si>
    <t xml:space="preserve">Column Conditions :  Cond 1 : 25keV 20nA  </t>
  </si>
  <si>
    <t xml:space="preserve">Beam Size : 0 µm </t>
  </si>
  <si>
    <r>
      <t>Ca</t>
    </r>
    <r>
      <rPr>
        <vertAlign val="sub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Mn</t>
    </r>
    <r>
      <rPr>
        <vertAlign val="superscript"/>
        <sz val="14"/>
        <rFont val="Calibri"/>
        <family val="2"/>
        <scheme val="minor"/>
      </rPr>
      <t>2+</t>
    </r>
    <r>
      <rPr>
        <sz val="14"/>
        <rFont val="Calibri"/>
        <family val="2"/>
        <scheme val="minor"/>
      </rPr>
      <t>Fe</t>
    </r>
    <r>
      <rPr>
        <vertAlign val="superscript"/>
        <sz val="14"/>
        <rFont val="Calibri"/>
        <family val="2"/>
        <scheme val="minor"/>
      </rPr>
      <t>3+</t>
    </r>
    <r>
      <rPr>
        <sz val="14"/>
        <rFont val="Calibri"/>
        <family val="2"/>
        <scheme val="minor"/>
      </rPr>
      <t>Si</t>
    </r>
    <r>
      <rPr>
        <vertAlign val="subscript"/>
        <sz val="14"/>
        <rFont val="Calibri"/>
        <family val="2"/>
        <scheme val="minor"/>
      </rPr>
      <t>5</t>
    </r>
    <r>
      <rPr>
        <sz val="14"/>
        <rFont val="Calibri"/>
        <family val="2"/>
        <scheme val="minor"/>
      </rPr>
      <t>O</t>
    </r>
    <r>
      <rPr>
        <vertAlign val="subscript"/>
        <sz val="14"/>
        <rFont val="Calibri"/>
        <family val="2"/>
        <scheme val="minor"/>
      </rPr>
      <t>14</t>
    </r>
    <r>
      <rPr>
        <sz val="14"/>
        <rFont val="Calibri"/>
        <family val="2"/>
        <scheme val="minor"/>
      </rPr>
      <t>(OH)</t>
    </r>
  </si>
  <si>
    <t>Fe2+</t>
  </si>
  <si>
    <t>Fe3+</t>
  </si>
  <si>
    <r>
      <t>(Ca</t>
    </r>
    <r>
      <rPr>
        <vertAlign val="subscript"/>
        <sz val="14"/>
        <rFont val="Calibri"/>
        <family val="2"/>
        <scheme val="minor"/>
      </rPr>
      <t>1.94</t>
    </r>
    <r>
      <rPr>
        <sz val="14"/>
        <rFont val="Calibri"/>
        <family val="2"/>
        <scheme val="minor"/>
      </rPr>
      <t>Mn</t>
    </r>
    <r>
      <rPr>
        <vertAlign val="superscript"/>
        <sz val="14"/>
        <rFont val="Calibri"/>
        <family val="2"/>
        <scheme val="minor"/>
      </rPr>
      <t>2+</t>
    </r>
    <r>
      <rPr>
        <vertAlign val="subscript"/>
        <sz val="14"/>
        <rFont val="Calibri"/>
        <family val="2"/>
        <scheme val="minor"/>
      </rPr>
      <t>0.06</t>
    </r>
    <r>
      <rPr>
        <sz val="14"/>
        <rFont val="Calibri"/>
        <family val="2"/>
        <scheme val="minor"/>
      </rPr>
      <t>)(Mn</t>
    </r>
    <r>
      <rPr>
        <vertAlign val="superscript"/>
        <sz val="14"/>
        <rFont val="Calibri"/>
        <family val="2"/>
        <scheme val="minor"/>
      </rPr>
      <t>2+</t>
    </r>
    <r>
      <rPr>
        <vertAlign val="subscript"/>
        <sz val="14"/>
        <rFont val="Calibri"/>
        <family val="2"/>
        <scheme val="minor"/>
      </rPr>
      <t>0.82</t>
    </r>
    <r>
      <rPr>
        <sz val="14"/>
        <rFont val="Calibri"/>
        <family val="2"/>
        <scheme val="minor"/>
      </rPr>
      <t>Fe</t>
    </r>
    <r>
      <rPr>
        <vertAlign val="superscript"/>
        <sz val="14"/>
        <rFont val="Calibri"/>
        <family val="2"/>
        <scheme val="minor"/>
      </rPr>
      <t>2+</t>
    </r>
    <r>
      <rPr>
        <vertAlign val="subscript"/>
        <sz val="14"/>
        <rFont val="Calibri"/>
        <family val="2"/>
        <scheme val="minor"/>
      </rPr>
      <t>0.16</t>
    </r>
    <r>
      <rPr>
        <sz val="14"/>
        <rFont val="Calibri"/>
        <family val="2"/>
        <scheme val="minor"/>
      </rPr>
      <t>Mg</t>
    </r>
    <r>
      <rPr>
        <vertAlign val="subscript"/>
        <sz val="14"/>
        <rFont val="Calibri"/>
        <family val="2"/>
        <scheme val="minor"/>
      </rPr>
      <t>0.02</t>
    </r>
    <r>
      <rPr>
        <sz val="14"/>
        <rFont val="Calibri"/>
        <family val="2"/>
        <scheme val="minor"/>
      </rPr>
      <t>)(Fe</t>
    </r>
    <r>
      <rPr>
        <vertAlign val="superscript"/>
        <sz val="14"/>
        <rFont val="Calibri"/>
        <family val="2"/>
        <scheme val="minor"/>
      </rPr>
      <t>3+</t>
    </r>
    <r>
      <rPr>
        <vertAlign val="subscript"/>
        <sz val="14"/>
        <rFont val="Calibri"/>
        <family val="2"/>
        <scheme val="minor"/>
      </rPr>
      <t>0.98</t>
    </r>
    <r>
      <rPr>
        <sz val="14"/>
        <rFont val="Calibri"/>
        <family val="2"/>
        <scheme val="minor"/>
      </rPr>
      <t>Al</t>
    </r>
    <r>
      <rPr>
        <vertAlign val="subscript"/>
        <sz val="14"/>
        <rFont val="Calibri"/>
        <family val="2"/>
        <scheme val="minor"/>
      </rPr>
      <t>0.02</t>
    </r>
    <r>
      <rPr>
        <sz val="14"/>
        <rFont val="Calibri"/>
        <family val="2"/>
        <scheme val="minor"/>
      </rPr>
      <t>)(Si</t>
    </r>
    <r>
      <rPr>
        <vertAlign val="subscript"/>
        <sz val="14"/>
        <rFont val="Calibri"/>
        <family val="2"/>
        <scheme val="minor"/>
      </rPr>
      <t>4.99</t>
    </r>
    <r>
      <rPr>
        <sz val="14"/>
        <rFont val="Calibri"/>
        <family val="2"/>
        <scheme val="minor"/>
      </rPr>
      <t>Al</t>
    </r>
    <r>
      <rPr>
        <vertAlign val="subscript"/>
        <sz val="14"/>
        <rFont val="Calibri"/>
        <family val="2"/>
        <scheme val="minor"/>
      </rPr>
      <t>0.01</t>
    </r>
    <r>
      <rPr>
        <sz val="14"/>
        <rFont val="Calibri"/>
        <family val="2"/>
        <scheme val="minor"/>
      </rPr>
      <t>)O</t>
    </r>
    <r>
      <rPr>
        <vertAlign val="subscript"/>
        <sz val="14"/>
        <rFont val="Calibri"/>
        <family val="2"/>
        <scheme val="minor"/>
      </rPr>
      <t>14</t>
    </r>
    <r>
      <rPr>
        <sz val="14"/>
        <rFont val="Calibri"/>
        <family val="2"/>
        <scheme val="minor"/>
      </rPr>
      <t>(OH)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</si>
</sst>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vertAlign val="subscript"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0" xfId="0"/>
    <xf numFmtId="0" fontId="3" fillId="0" borderId="0" xfId="0" applyFont="1"/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4" fillId="0" borderId="0" xfId="0" applyFont="1"/>
    <xf numFmtId="0" fontId="0" fillId="0" borderId="4" xfId="0" applyBorder="1"/>
    <xf numFmtId="0" fontId="4" fillId="0" borderId="4" xfId="0" applyFont="1" applyBorder="1"/>
    <xf numFmtId="2" fontId="2" fillId="0" borderId="3" xfId="0" applyNumberFormat="1" applyFont="1" applyBorder="1"/>
    <xf numFmtId="0" fontId="0" fillId="0" borderId="5" xfId="0" applyFill="1" applyBorder="1"/>
    <xf numFmtId="2" fontId="0" fillId="0" borderId="5" xfId="0" applyNumberFormat="1" applyBorder="1"/>
    <xf numFmtId="0" fontId="5" fillId="0" borderId="0" xfId="0" applyFont="1"/>
    <xf numFmtId="2" fontId="0" fillId="0" borderId="2" xfId="0" applyNumberFormat="1" applyBorder="1"/>
    <xf numFmtId="0" fontId="7" fillId="0" borderId="0" xfId="0" applyFont="1"/>
    <xf numFmtId="164" fontId="4" fillId="0" borderId="0" xfId="0" applyNumberFormat="1" applyFont="1"/>
    <xf numFmtId="2" fontId="0" fillId="0" borderId="0" xfId="0" applyNumberFormat="1" applyBorder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="85" zoomScaleNormal="85" workbookViewId="0">
      <selection activeCell="K25" sqref="K25"/>
    </sheetView>
  </sheetViews>
  <sheetFormatPr baseColWidth="10" defaultColWidth="11.42578125" defaultRowHeight="15"/>
  <cols>
    <col min="1" max="1" width="11.42578125" style="12"/>
    <col min="2" max="2" width="14" style="12" customWidth="1"/>
    <col min="3" max="3" width="13.85546875" style="12" customWidth="1"/>
    <col min="4" max="7" width="11.42578125" style="12"/>
    <col min="8" max="8" width="16" style="12" customWidth="1"/>
    <col min="9" max="9" width="12" style="12" bestFit="1" customWidth="1"/>
    <col min="10" max="10" width="13.28515625" style="12" customWidth="1"/>
    <col min="11" max="16384" width="11.42578125" style="12"/>
  </cols>
  <sheetData>
    <row r="1" spans="1:13">
      <c r="A1" s="12" t="s">
        <v>38</v>
      </c>
      <c r="D1" s="20"/>
    </row>
    <row r="3" spans="1:13">
      <c r="B3" s="7"/>
      <c r="C3" s="7"/>
      <c r="D3" s="7" t="s">
        <v>0</v>
      </c>
      <c r="E3" s="7"/>
      <c r="F3" s="7"/>
      <c r="G3" s="7"/>
      <c r="H3" s="7"/>
      <c r="I3" s="7"/>
      <c r="J3" s="7"/>
      <c r="K3" s="7"/>
      <c r="L3" s="7"/>
      <c r="M3" s="7"/>
    </row>
    <row r="4" spans="1:13">
      <c r="B4" s="7" t="s">
        <v>2</v>
      </c>
      <c r="C4" s="7" t="s">
        <v>3</v>
      </c>
      <c r="D4" s="7" t="s">
        <v>36</v>
      </c>
      <c r="E4" s="7" t="s">
        <v>24</v>
      </c>
      <c r="F4" s="7" t="s">
        <v>18</v>
      </c>
      <c r="G4" s="7" t="s">
        <v>25</v>
      </c>
      <c r="H4" s="7" t="s">
        <v>26</v>
      </c>
      <c r="I4" s="7" t="s">
        <v>27</v>
      </c>
      <c r="J4" s="7" t="s">
        <v>28</v>
      </c>
      <c r="K4" s="7" t="s">
        <v>29</v>
      </c>
      <c r="L4" s="7" t="s">
        <v>37</v>
      </c>
      <c r="M4" s="7" t="s">
        <v>1</v>
      </c>
    </row>
    <row r="5" spans="1:13">
      <c r="B5" s="7">
        <v>1</v>
      </c>
      <c r="C5" s="7" t="s">
        <v>38</v>
      </c>
      <c r="D5" s="7">
        <v>1.9127000000000002E-2</v>
      </c>
      <c r="E5" s="7">
        <v>0.12356</v>
      </c>
      <c r="F5" s="7">
        <v>52.310780000000001</v>
      </c>
      <c r="G5" s="7">
        <v>0.242977</v>
      </c>
      <c r="H5" s="7">
        <v>18.891470000000002</v>
      </c>
      <c r="I5" s="7">
        <v>3.6512000000000003E-2</v>
      </c>
      <c r="J5" s="7">
        <v>10.646940000000001</v>
      </c>
      <c r="K5" s="7">
        <v>16.494730000000001</v>
      </c>
      <c r="L5" s="7">
        <v>6.3400000000000001E-4</v>
      </c>
      <c r="M5" s="7">
        <v>98.766739999999999</v>
      </c>
    </row>
    <row r="6" spans="1:13">
      <c r="B6" s="7">
        <v>2</v>
      </c>
      <c r="C6" s="7" t="s">
        <v>38</v>
      </c>
      <c r="D6" s="7">
        <v>2.9329999999999998E-2</v>
      </c>
      <c r="E6" s="7">
        <v>0.13702900000000001</v>
      </c>
      <c r="F6" s="7">
        <v>52.445210000000003</v>
      </c>
      <c r="G6" s="7">
        <v>0.2477</v>
      </c>
      <c r="H6" s="7">
        <v>18.882339999999999</v>
      </c>
      <c r="I6" s="7">
        <v>2.8555000000000001E-2</v>
      </c>
      <c r="J6" s="7">
        <v>10.55654</v>
      </c>
      <c r="K6" s="7">
        <v>16.642140000000001</v>
      </c>
      <c r="L6" s="7">
        <v>1.5E-5</v>
      </c>
      <c r="M6" s="7">
        <v>98.968850000000003</v>
      </c>
    </row>
    <row r="7" spans="1:13">
      <c r="B7" s="7">
        <v>3</v>
      </c>
      <c r="C7" s="7" t="s">
        <v>38</v>
      </c>
      <c r="D7" s="7">
        <v>3.0608E-2</v>
      </c>
      <c r="E7" s="7">
        <v>0.118994</v>
      </c>
      <c r="F7" s="7">
        <v>52.405520000000003</v>
      </c>
      <c r="G7" s="7">
        <v>0.26890900000000001</v>
      </c>
      <c r="H7" s="7">
        <v>19.141570000000002</v>
      </c>
      <c r="I7" s="7">
        <v>2.4556999999999999E-2</v>
      </c>
      <c r="J7" s="7">
        <v>11.11985</v>
      </c>
      <c r="K7" s="7">
        <v>15.514609999999999</v>
      </c>
      <c r="L7" s="7">
        <v>1.6019999999999999E-3</v>
      </c>
      <c r="M7" s="7">
        <v>98.626220000000004</v>
      </c>
    </row>
    <row r="8" spans="1:13">
      <c r="B8" s="7">
        <v>4</v>
      </c>
      <c r="C8" s="7" t="s">
        <v>38</v>
      </c>
      <c r="D8" s="7">
        <v>3.8384000000000001E-2</v>
      </c>
      <c r="E8" s="7">
        <v>0.12023399999999999</v>
      </c>
      <c r="F8" s="7">
        <v>52.607750000000003</v>
      </c>
      <c r="G8" s="7">
        <v>0.26948</v>
      </c>
      <c r="H8" s="7">
        <v>19.17398</v>
      </c>
      <c r="I8" s="7">
        <v>1.9060000000000001E-2</v>
      </c>
      <c r="J8" s="7">
        <v>11.143079999999999</v>
      </c>
      <c r="K8" s="7">
        <v>15.525370000000001</v>
      </c>
      <c r="L8" s="7">
        <v>1.5E-5</v>
      </c>
      <c r="M8" s="7">
        <v>98.897350000000003</v>
      </c>
    </row>
    <row r="9" spans="1:13">
      <c r="B9" s="7">
        <v>5</v>
      </c>
      <c r="C9" s="7" t="s">
        <v>38</v>
      </c>
      <c r="D9" s="7">
        <v>2.5609E-2</v>
      </c>
      <c r="E9" s="7">
        <v>9.3171000000000004E-2</v>
      </c>
      <c r="F9" s="7">
        <v>52.349310000000003</v>
      </c>
      <c r="G9" s="7">
        <v>0.24251200000000001</v>
      </c>
      <c r="H9" s="7">
        <v>19.09328</v>
      </c>
      <c r="I9" s="7">
        <v>2.2768E-2</v>
      </c>
      <c r="J9" s="7">
        <v>11.199759999999999</v>
      </c>
      <c r="K9" s="7">
        <v>15.57971</v>
      </c>
      <c r="L9" s="7">
        <v>1.5E-5</v>
      </c>
      <c r="M9" s="7">
        <v>98.606129999999993</v>
      </c>
    </row>
    <row r="10" spans="1:13">
      <c r="B10" s="7">
        <v>9</v>
      </c>
      <c r="C10" s="7" t="s">
        <v>38</v>
      </c>
      <c r="D10" s="7">
        <v>4.5540999999999998E-2</v>
      </c>
      <c r="E10" s="7">
        <v>0.114868</v>
      </c>
      <c r="F10" s="7">
        <v>52.261980000000001</v>
      </c>
      <c r="G10" s="7">
        <v>0.29749199999999998</v>
      </c>
      <c r="H10" s="7">
        <v>19.076039999999999</v>
      </c>
      <c r="I10" s="7">
        <v>2.8715999999999998E-2</v>
      </c>
      <c r="J10" s="7">
        <v>11.09721</v>
      </c>
      <c r="K10" s="7">
        <v>15.63279</v>
      </c>
      <c r="L10" s="7">
        <v>3.8560000000000001E-3</v>
      </c>
      <c r="M10" s="7">
        <v>98.558490000000006</v>
      </c>
    </row>
    <row r="11" spans="1:13">
      <c r="B11" s="7">
        <v>10</v>
      </c>
      <c r="C11" s="7" t="s">
        <v>38</v>
      </c>
      <c r="D11" s="7">
        <v>3.7547999999999998E-2</v>
      </c>
      <c r="E11" s="7">
        <v>0.25102200000000002</v>
      </c>
      <c r="F11" s="7">
        <v>52.370719999999999</v>
      </c>
      <c r="G11" s="7">
        <v>0.20663699999999999</v>
      </c>
      <c r="H11" s="7">
        <v>18.530650000000001</v>
      </c>
      <c r="I11" s="7">
        <v>2.1572999999999998E-2</v>
      </c>
      <c r="J11" s="7">
        <v>10.91465</v>
      </c>
      <c r="K11" s="7">
        <v>16.471609999999998</v>
      </c>
      <c r="L11" s="7">
        <v>1.2333E-2</v>
      </c>
      <c r="M11" s="7">
        <v>98.816730000000007</v>
      </c>
    </row>
    <row r="12" spans="1:13">
      <c r="B12" s="7">
        <v>11</v>
      </c>
      <c r="C12" s="7" t="s">
        <v>38</v>
      </c>
      <c r="D12" s="7">
        <v>2.8185999999999999E-2</v>
      </c>
      <c r="E12" s="7">
        <v>0.116406</v>
      </c>
      <c r="F12" s="7">
        <v>52.407330000000002</v>
      </c>
      <c r="G12" s="7">
        <v>0.244977</v>
      </c>
      <c r="H12" s="7">
        <v>19.2119</v>
      </c>
      <c r="I12" s="7">
        <v>9.809E-3</v>
      </c>
      <c r="J12" s="7">
        <v>10.711930000000001</v>
      </c>
      <c r="K12" s="7">
        <v>16.032</v>
      </c>
      <c r="L12" s="7">
        <v>6.0179999999999999E-3</v>
      </c>
      <c r="M12" s="7">
        <v>98.768569999999997</v>
      </c>
    </row>
    <row r="13" spans="1:13">
      <c r="B13" s="7">
        <v>12</v>
      </c>
      <c r="C13" s="7" t="s">
        <v>38</v>
      </c>
      <c r="D13" s="7">
        <v>4.0918999999999997E-2</v>
      </c>
      <c r="E13" s="7">
        <v>0.114506</v>
      </c>
      <c r="F13" s="7">
        <v>52.523530000000001</v>
      </c>
      <c r="G13" s="7">
        <v>0.26944200000000001</v>
      </c>
      <c r="H13" s="7">
        <v>19.304279999999999</v>
      </c>
      <c r="I13" s="7">
        <v>3.1163E-2</v>
      </c>
      <c r="J13" s="7">
        <v>10.975569999999999</v>
      </c>
      <c r="K13" s="7">
        <v>15.68881</v>
      </c>
      <c r="L13" s="7">
        <v>1.5E-5</v>
      </c>
      <c r="M13" s="7">
        <v>98.948239999999998</v>
      </c>
    </row>
    <row r="14" spans="1:13">
      <c r="B14" s="7">
        <v>13</v>
      </c>
      <c r="C14" s="7" t="s">
        <v>38</v>
      </c>
      <c r="D14" s="7">
        <v>2.6865E-2</v>
      </c>
      <c r="E14" s="7">
        <v>0.111582</v>
      </c>
      <c r="F14" s="7">
        <v>52.373710000000003</v>
      </c>
      <c r="G14" s="7">
        <v>0.22353200000000001</v>
      </c>
      <c r="H14" s="7">
        <v>19.063790000000001</v>
      </c>
      <c r="I14" s="7">
        <v>1.7618000000000002E-2</v>
      </c>
      <c r="J14" s="7">
        <v>10.91525</v>
      </c>
      <c r="K14" s="7">
        <v>16.224689999999999</v>
      </c>
      <c r="L14" s="7">
        <v>1.5E-5</v>
      </c>
      <c r="M14" s="7">
        <v>98.957049999999995</v>
      </c>
    </row>
    <row r="15" spans="1:13" ht="15.75" thickBot="1">
      <c r="B15" s="7">
        <v>14</v>
      </c>
      <c r="C15" s="7" t="s">
        <v>38</v>
      </c>
      <c r="D15" s="7">
        <v>4.5430999999999999E-2</v>
      </c>
      <c r="E15" s="7">
        <v>0.239756</v>
      </c>
      <c r="F15" s="7">
        <v>51.83925</v>
      </c>
      <c r="G15" s="7">
        <v>0.210207</v>
      </c>
      <c r="H15" s="7">
        <v>18.781860000000002</v>
      </c>
      <c r="I15" s="7">
        <v>2.9971999999999999E-2</v>
      </c>
      <c r="J15" s="7">
        <v>10.826280000000001</v>
      </c>
      <c r="K15" s="7">
        <v>16.233350000000002</v>
      </c>
      <c r="L15" s="7">
        <v>2.222E-3</v>
      </c>
      <c r="M15" s="7">
        <v>98.208330000000004</v>
      </c>
    </row>
    <row r="16" spans="1:13">
      <c r="B16" s="13" t="s">
        <v>4</v>
      </c>
      <c r="C16" s="14"/>
      <c r="D16" s="14">
        <f t="shared" ref="D16:M16" si="0">AVERAGE(D5:D15)</f>
        <v>3.3413454545454545E-2</v>
      </c>
      <c r="E16" s="14">
        <f t="shared" si="0"/>
        <v>0.14010254545454548</v>
      </c>
      <c r="F16" s="14">
        <f t="shared" si="0"/>
        <v>52.354099090909088</v>
      </c>
      <c r="G16" s="14">
        <f t="shared" si="0"/>
        <v>0.24762409090909096</v>
      </c>
      <c r="H16" s="14">
        <f t="shared" si="0"/>
        <v>19.013741818181821</v>
      </c>
      <c r="I16" s="14">
        <f t="shared" si="0"/>
        <v>2.4573000000000001E-2</v>
      </c>
      <c r="J16" s="14">
        <f t="shared" si="0"/>
        <v>10.918823636363635</v>
      </c>
      <c r="K16" s="14">
        <f t="shared" si="0"/>
        <v>16.003619090909094</v>
      </c>
      <c r="L16" s="14">
        <f t="shared" si="0"/>
        <v>2.4309090909090908E-3</v>
      </c>
      <c r="M16" s="14">
        <f t="shared" si="0"/>
        <v>98.738427272727264</v>
      </c>
    </row>
    <row r="17" spans="2:13">
      <c r="B17" s="7" t="s">
        <v>5</v>
      </c>
      <c r="D17" s="12">
        <f t="shared" ref="D17:M17" si="1">STDEV(D5:D15)</f>
        <v>8.6567821199755018E-3</v>
      </c>
      <c r="E17" s="12">
        <f t="shared" si="1"/>
        <v>5.3128948646408596E-2</v>
      </c>
      <c r="F17" s="12">
        <f t="shared" si="1"/>
        <v>0.19568860178633599</v>
      </c>
      <c r="G17" s="12">
        <f t="shared" si="1"/>
        <v>2.7583887631929354E-2</v>
      </c>
      <c r="H17" s="12">
        <f t="shared" si="1"/>
        <v>0.22310789837288003</v>
      </c>
      <c r="I17" s="12">
        <f t="shared" si="1"/>
        <v>7.464160810164793E-3</v>
      </c>
      <c r="J17" s="12">
        <f t="shared" si="1"/>
        <v>0.21476481016557253</v>
      </c>
      <c r="K17" s="12">
        <f t="shared" si="1"/>
        <v>0.43064352549305901</v>
      </c>
      <c r="L17" s="12">
        <f t="shared" si="1"/>
        <v>3.8222010531772255E-3</v>
      </c>
      <c r="M17" s="12">
        <f t="shared" si="1"/>
        <v>0.22836011836968759</v>
      </c>
    </row>
    <row r="19" spans="2:13">
      <c r="J19" s="20"/>
    </row>
    <row r="20" spans="2:13" ht="15.75" thickBot="1">
      <c r="B20" s="1" t="s">
        <v>0</v>
      </c>
      <c r="C20" s="1" t="s">
        <v>6</v>
      </c>
      <c r="D20" s="1" t="s">
        <v>7</v>
      </c>
      <c r="E20" s="1" t="s">
        <v>8</v>
      </c>
      <c r="F20" s="1" t="s">
        <v>9</v>
      </c>
      <c r="G20" s="1" t="s">
        <v>10</v>
      </c>
      <c r="H20" s="1" t="s">
        <v>11</v>
      </c>
      <c r="I20" s="16"/>
    </row>
    <row r="21" spans="2:13" ht="15.75">
      <c r="B21" s="2" t="s">
        <v>20</v>
      </c>
      <c r="C21" s="19">
        <f>F16</f>
        <v>52.354099090909088</v>
      </c>
      <c r="D21" s="19">
        <v>60.08</v>
      </c>
      <c r="E21" s="2">
        <f t="shared" ref="E21:E28" si="2">C21/D21</f>
        <v>0.87140644292458536</v>
      </c>
      <c r="F21" s="2">
        <f t="shared" ref="F21" si="3">2*E21</f>
        <v>1.7428128858491707</v>
      </c>
      <c r="G21" s="2">
        <f t="shared" ref="G21:G28" si="4">F21*$D$34</f>
        <v>9.9752022904884736</v>
      </c>
      <c r="H21" s="19">
        <f t="shared" ref="H21" si="5">G21/2</f>
        <v>4.9876011452442368</v>
      </c>
      <c r="I21" s="16"/>
    </row>
    <row r="22" spans="2:13" ht="15.75">
      <c r="B22" s="3" t="s">
        <v>39</v>
      </c>
      <c r="C22" s="4">
        <f>G16</f>
        <v>0.24762409090909096</v>
      </c>
      <c r="D22" s="4">
        <v>101.94</v>
      </c>
      <c r="E22" s="3">
        <f t="shared" si="2"/>
        <v>2.4291160575739745E-3</v>
      </c>
      <c r="F22" s="3">
        <f t="shared" ref="F22:F23" si="6">3*E22</f>
        <v>7.2873481727219235E-3</v>
      </c>
      <c r="G22" s="2">
        <f t="shared" si="4"/>
        <v>4.1710026804572191E-2</v>
      </c>
      <c r="H22" s="4">
        <f t="shared" ref="H22:H23" si="7">G22*2/3</f>
        <v>2.7806684536381462E-2</v>
      </c>
    </row>
    <row r="23" spans="2:13" ht="15.75">
      <c r="B23" s="3" t="s">
        <v>30</v>
      </c>
      <c r="C23" s="4">
        <v>13.74</v>
      </c>
      <c r="D23" s="4">
        <v>159.69</v>
      </c>
      <c r="E23" s="3">
        <f t="shared" si="2"/>
        <v>8.604170580499719E-2</v>
      </c>
      <c r="F23" s="3">
        <f t="shared" si="6"/>
        <v>0.25812511741499156</v>
      </c>
      <c r="G23" s="2">
        <f t="shared" si="4"/>
        <v>1.4774106178449882</v>
      </c>
      <c r="H23" s="4">
        <f t="shared" si="7"/>
        <v>0.98494041189665882</v>
      </c>
      <c r="I23" s="17"/>
    </row>
    <row r="24" spans="2:13">
      <c r="B24" s="3" t="s">
        <v>41</v>
      </c>
      <c r="C24" s="4">
        <f>(K16-C23)/1.1113</f>
        <v>2.0369109069640006</v>
      </c>
      <c r="D24" s="4">
        <v>71.849999999999994</v>
      </c>
      <c r="E24" s="3">
        <f t="shared" si="2"/>
        <v>2.8349490702352133E-2</v>
      </c>
      <c r="F24" s="3">
        <f t="shared" ref="F24" si="8">E24*1</f>
        <v>2.8349490702352133E-2</v>
      </c>
      <c r="G24" s="2">
        <f t="shared" si="4"/>
        <v>0.16226177054600829</v>
      </c>
      <c r="H24" s="4">
        <f t="shared" ref="H24" si="9">G24</f>
        <v>0.16226177054600829</v>
      </c>
      <c r="I24" s="17"/>
    </row>
    <row r="25" spans="2:13">
      <c r="B25" s="3" t="s">
        <v>28</v>
      </c>
      <c r="C25" s="4">
        <f>J16</f>
        <v>10.918823636363635</v>
      </c>
      <c r="D25" s="4">
        <v>70.94</v>
      </c>
      <c r="E25" s="3">
        <f t="shared" si="2"/>
        <v>0.1539163185278212</v>
      </c>
      <c r="F25" s="3">
        <f t="shared" ref="F25:F28" si="10">E25*1</f>
        <v>0.1539163185278212</v>
      </c>
      <c r="G25" s="2">
        <f t="shared" si="4"/>
        <v>0.88095883705506983</v>
      </c>
      <c r="H25" s="4">
        <f t="shared" ref="H25:H27" si="11">G25</f>
        <v>0.88095883705506983</v>
      </c>
      <c r="I25" s="17"/>
    </row>
    <row r="26" spans="2:13">
      <c r="B26" s="3" t="s">
        <v>24</v>
      </c>
      <c r="C26" s="4">
        <f>E16</f>
        <v>0.14010254545454548</v>
      </c>
      <c r="D26" s="5">
        <v>40.311399999999999</v>
      </c>
      <c r="E26" s="3">
        <f t="shared" si="2"/>
        <v>3.4755068158026136E-3</v>
      </c>
      <c r="F26" s="3">
        <f t="shared" si="10"/>
        <v>3.4755068158026136E-3</v>
      </c>
      <c r="G26" s="2">
        <f t="shared" si="4"/>
        <v>1.9892487501726508E-2</v>
      </c>
      <c r="H26" s="4">
        <f t="shared" si="11"/>
        <v>1.9892487501726508E-2</v>
      </c>
      <c r="I26" s="22"/>
    </row>
    <row r="27" spans="2:13">
      <c r="B27" s="3" t="s">
        <v>26</v>
      </c>
      <c r="C27" s="4">
        <f>H16</f>
        <v>19.013741818181821</v>
      </c>
      <c r="D27" s="5">
        <v>56.08</v>
      </c>
      <c r="E27" s="3">
        <f t="shared" si="2"/>
        <v>0.33904675139411233</v>
      </c>
      <c r="F27" s="3">
        <f t="shared" si="10"/>
        <v>0.33904675139411233</v>
      </c>
      <c r="G27" s="2">
        <f t="shared" si="4"/>
        <v>1.9405754677108356</v>
      </c>
      <c r="H27" s="4">
        <f t="shared" si="11"/>
        <v>1.9405754677108356</v>
      </c>
      <c r="I27" s="22"/>
    </row>
    <row r="28" spans="2:13" ht="15.75">
      <c r="B28" s="3" t="s">
        <v>40</v>
      </c>
      <c r="C28" s="4">
        <v>1.58</v>
      </c>
      <c r="D28" s="5">
        <v>18.015000000000001</v>
      </c>
      <c r="E28" s="3">
        <f t="shared" si="2"/>
        <v>8.7704690535664723E-2</v>
      </c>
      <c r="F28" s="3">
        <f t="shared" si="10"/>
        <v>8.7704690535664723E-2</v>
      </c>
      <c r="G28" s="2">
        <f t="shared" si="4"/>
        <v>0.50198850204832612</v>
      </c>
      <c r="H28" s="4">
        <f t="shared" ref="H28" si="12">2*G28</f>
        <v>1.0039770040966522</v>
      </c>
      <c r="I28" s="22"/>
    </row>
    <row r="29" spans="2:13">
      <c r="B29" s="6" t="s">
        <v>12</v>
      </c>
      <c r="C29" s="15">
        <f>SUM(C21:C28)</f>
        <v>100.03130208878217</v>
      </c>
      <c r="D29" s="7"/>
      <c r="E29" s="7"/>
      <c r="F29" s="3">
        <f>SUM(F21:F28)</f>
        <v>2.6207181094126373</v>
      </c>
      <c r="G29" s="7"/>
      <c r="H29" s="7"/>
      <c r="I29" s="7"/>
    </row>
    <row r="32" spans="2:13">
      <c r="B32" s="9" t="s">
        <v>13</v>
      </c>
      <c r="C32" s="10"/>
      <c r="D32" s="11">
        <v>15</v>
      </c>
    </row>
    <row r="33" spans="1:13">
      <c r="B33" s="10"/>
      <c r="C33" s="10"/>
      <c r="D33" s="10"/>
    </row>
    <row r="34" spans="1:13">
      <c r="B34" s="10" t="s">
        <v>14</v>
      </c>
      <c r="C34" s="10"/>
      <c r="D34" s="10">
        <f>D32/F29</f>
        <v>5.7236220660763255</v>
      </c>
    </row>
    <row r="38" spans="1:13" ht="21.75">
      <c r="B38" s="8" t="s">
        <v>15</v>
      </c>
      <c r="C38" s="7"/>
      <c r="D38" s="18" t="s">
        <v>52</v>
      </c>
      <c r="I38" s="20"/>
    </row>
    <row r="39" spans="1:13" ht="21.75">
      <c r="B39" s="8" t="s">
        <v>16</v>
      </c>
      <c r="C39" s="7"/>
      <c r="D39" s="18" t="s">
        <v>55</v>
      </c>
    </row>
    <row r="43" spans="1:13">
      <c r="F43" s="12" t="s">
        <v>22</v>
      </c>
    </row>
    <row r="44" spans="1:13">
      <c r="F44" s="12" t="s">
        <v>31</v>
      </c>
      <c r="G44" s="12" t="s">
        <v>32</v>
      </c>
      <c r="H44" s="12" t="s">
        <v>33</v>
      </c>
      <c r="I44" s="12" t="s">
        <v>34</v>
      </c>
      <c r="J44" s="12" t="s">
        <v>35</v>
      </c>
      <c r="K44" s="12" t="s">
        <v>21</v>
      </c>
      <c r="L44" s="12" t="s">
        <v>19</v>
      </c>
      <c r="M44" s="12" t="s">
        <v>42</v>
      </c>
    </row>
    <row r="45" spans="1:13">
      <c r="F45" s="12">
        <v>2</v>
      </c>
      <c r="G45" s="12">
        <v>2</v>
      </c>
      <c r="H45" s="12">
        <v>2</v>
      </c>
      <c r="I45" s="12">
        <v>3</v>
      </c>
      <c r="J45" s="12">
        <v>3</v>
      </c>
      <c r="K45" s="12">
        <v>4</v>
      </c>
      <c r="L45" s="12">
        <v>-2</v>
      </c>
      <c r="M45" s="12">
        <v>-1</v>
      </c>
    </row>
    <row r="46" spans="1:13">
      <c r="F46" s="12">
        <v>2</v>
      </c>
      <c r="H46" s="12">
        <v>1</v>
      </c>
      <c r="J46" s="12">
        <v>1</v>
      </c>
      <c r="K46" s="12">
        <v>5</v>
      </c>
      <c r="L46" s="12">
        <v>14</v>
      </c>
      <c r="M46" s="12">
        <v>1</v>
      </c>
    </row>
    <row r="47" spans="1:13">
      <c r="A47" s="7" t="s">
        <v>50</v>
      </c>
      <c r="B47" s="7"/>
      <c r="C47" s="7"/>
      <c r="D47" s="7"/>
      <c r="F47" s="12">
        <f>F45*F46</f>
        <v>4</v>
      </c>
      <c r="G47" s="12">
        <f t="shared" ref="G47:J47" si="13">G45*G46</f>
        <v>0</v>
      </c>
      <c r="H47" s="12">
        <f t="shared" si="13"/>
        <v>2</v>
      </c>
      <c r="I47" s="12">
        <f t="shared" si="13"/>
        <v>0</v>
      </c>
      <c r="J47" s="12">
        <f t="shared" si="13"/>
        <v>3</v>
      </c>
      <c r="K47" s="12">
        <f>K45*K46</f>
        <v>20</v>
      </c>
      <c r="L47" s="12">
        <f t="shared" ref="L47:M47" si="14">L45*L46</f>
        <v>-28</v>
      </c>
      <c r="M47" s="12">
        <f t="shared" si="14"/>
        <v>-1</v>
      </c>
    </row>
    <row r="48" spans="1:13">
      <c r="A48" s="7" t="s">
        <v>51</v>
      </c>
      <c r="K48" s="12">
        <f>F47+H47+J47+K47</f>
        <v>29</v>
      </c>
      <c r="M48" s="12">
        <f>L47+M47</f>
        <v>-29</v>
      </c>
    </row>
    <row r="50" spans="1:14">
      <c r="A50" s="7" t="s">
        <v>17</v>
      </c>
      <c r="F50" s="12" t="s">
        <v>23</v>
      </c>
    </row>
    <row r="51" spans="1:14">
      <c r="A51" s="7" t="s">
        <v>43</v>
      </c>
      <c r="F51" s="12" t="s">
        <v>31</v>
      </c>
      <c r="G51" s="12" t="s">
        <v>32</v>
      </c>
      <c r="H51" s="12" t="s">
        <v>33</v>
      </c>
      <c r="I51" s="12" t="s">
        <v>34</v>
      </c>
      <c r="J51" s="12" t="s">
        <v>54</v>
      </c>
      <c r="K51" s="12" t="s">
        <v>53</v>
      </c>
      <c r="L51" s="12" t="s">
        <v>21</v>
      </c>
      <c r="M51" s="12" t="s">
        <v>19</v>
      </c>
      <c r="N51" s="12" t="s">
        <v>42</v>
      </c>
    </row>
    <row r="52" spans="1:14">
      <c r="A52" s="7" t="s">
        <v>44</v>
      </c>
      <c r="F52" s="12">
        <v>2</v>
      </c>
      <c r="G52" s="12">
        <v>2</v>
      </c>
      <c r="H52" s="12">
        <v>2</v>
      </c>
      <c r="I52" s="12">
        <v>3</v>
      </c>
      <c r="J52" s="12">
        <v>3</v>
      </c>
      <c r="K52" s="12">
        <v>2</v>
      </c>
      <c r="L52" s="12">
        <v>4</v>
      </c>
      <c r="M52" s="12">
        <v>-2</v>
      </c>
      <c r="N52" s="12">
        <v>-1</v>
      </c>
    </row>
    <row r="53" spans="1:14">
      <c r="A53" s="7" t="s">
        <v>45</v>
      </c>
      <c r="F53" s="23">
        <f>H27</f>
        <v>1.9405754677108356</v>
      </c>
      <c r="G53" s="23">
        <f>H26</f>
        <v>1.9892487501726508E-2</v>
      </c>
      <c r="H53" s="23">
        <f>H25</f>
        <v>0.88095883705506983</v>
      </c>
      <c r="I53" s="23">
        <f>H22</f>
        <v>2.7806684536381462E-2</v>
      </c>
      <c r="J53" s="23">
        <f>H23</f>
        <v>0.98494041189665882</v>
      </c>
      <c r="K53" s="23">
        <f>H24</f>
        <v>0.16226177054600829</v>
      </c>
      <c r="L53" s="23">
        <f>H21</f>
        <v>4.9876011452442368</v>
      </c>
      <c r="M53" s="12">
        <v>14</v>
      </c>
      <c r="N53" s="23">
        <f>H28</f>
        <v>1.0039770040966522</v>
      </c>
    </row>
    <row r="54" spans="1:14">
      <c r="A54" s="7" t="s">
        <v>46</v>
      </c>
      <c r="F54" s="12">
        <f>F52*F53</f>
        <v>3.8811509354216711</v>
      </c>
      <c r="G54" s="12">
        <f t="shared" ref="G54" si="15">G52*G53</f>
        <v>3.9784975003453016E-2</v>
      </c>
      <c r="H54" s="12">
        <f t="shared" ref="H54" si="16">H52*H53</f>
        <v>1.7619176741101397</v>
      </c>
      <c r="I54" s="12">
        <f t="shared" ref="I54" si="17">I52*I53</f>
        <v>8.3420053609144382E-2</v>
      </c>
      <c r="J54" s="12">
        <f t="shared" ref="J54" si="18">J52*J53</f>
        <v>2.9548212356899763</v>
      </c>
      <c r="K54" s="12">
        <f t="shared" ref="K54" si="19">K52*K53</f>
        <v>0.32452354109201659</v>
      </c>
      <c r="L54" s="12">
        <f>L52*L53</f>
        <v>19.950404580976947</v>
      </c>
      <c r="M54" s="12">
        <f t="shared" ref="M54:N54" si="20">M52*M53</f>
        <v>-28</v>
      </c>
      <c r="N54" s="12">
        <f t="shared" si="20"/>
        <v>-1.0039770040966522</v>
      </c>
    </row>
    <row r="55" spans="1:14">
      <c r="A55" s="7" t="s">
        <v>47</v>
      </c>
      <c r="L55" s="21">
        <f>SUM(F54:L54)</f>
        <v>28.996022995903349</v>
      </c>
      <c r="N55" s="12">
        <f>M54+N54</f>
        <v>-29.003977004096651</v>
      </c>
    </row>
    <row r="56" spans="1:14">
      <c r="A56" s="7" t="s">
        <v>48</v>
      </c>
    </row>
    <row r="57" spans="1:14">
      <c r="A57" s="7" t="s">
        <v>49</v>
      </c>
    </row>
    <row r="62" spans="1:14">
      <c r="I62" s="21"/>
      <c r="K62" s="21"/>
    </row>
  </sheetData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R140743</vt:lpstr>
      <vt:lpstr>'R140743'!Área_de_impresión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eduardo</cp:lastModifiedBy>
  <cp:lastPrinted>2014-10-02T23:35:20Z</cp:lastPrinted>
  <dcterms:created xsi:type="dcterms:W3CDTF">2013-02-13T18:48:10Z</dcterms:created>
  <dcterms:modified xsi:type="dcterms:W3CDTF">2014-11-30T03:43:24Z</dcterms:modified>
</cp:coreProperties>
</file>