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465" yWindow="0" windowWidth="13245" windowHeight="9660"/>
  </bookViews>
  <sheets>
    <sheet name="R141119" sheetId="3" r:id="rId1"/>
  </sheets>
  <definedNames>
    <definedName name="_xlnm.Print_Area" localSheetId="0">'R141119'!$A$1:$K$53</definedName>
  </definedNames>
  <calcPr calcId="125725"/>
</workbook>
</file>

<file path=xl/calcChain.xml><?xml version="1.0" encoding="utf-8"?>
<calcChain xmlns="http://schemas.openxmlformats.org/spreadsheetml/2006/main">
  <c r="C20" i="3"/>
  <c r="C24"/>
  <c r="K51"/>
  <c r="K52" s="1"/>
  <c r="C21" l="1"/>
  <c r="C25"/>
  <c r="C23"/>
  <c r="E21"/>
  <c r="F21" s="1"/>
  <c r="I13"/>
  <c r="E20" s="1"/>
  <c r="F20" s="1"/>
  <c r="J13"/>
  <c r="K13"/>
  <c r="I14"/>
  <c r="J14"/>
  <c r="K14"/>
  <c r="E25" l="1"/>
  <c r="F25" s="1"/>
  <c r="I45" l="1"/>
  <c r="K45" l="1"/>
  <c r="E26" l="1"/>
  <c r="F26" s="1"/>
  <c r="H14"/>
  <c r="H13"/>
  <c r="C22" s="1"/>
  <c r="L52" l="1"/>
  <c r="G45"/>
  <c r="H45"/>
  <c r="E13"/>
  <c r="E23" s="1"/>
  <c r="F23" s="1"/>
  <c r="F13"/>
  <c r="C19" s="1"/>
  <c r="G13"/>
  <c r="E14"/>
  <c r="F14"/>
  <c r="G14"/>
  <c r="D14"/>
  <c r="D13"/>
  <c r="E22" l="1"/>
  <c r="F22" s="1"/>
  <c r="E24"/>
  <c r="F24" s="1"/>
  <c r="E19"/>
  <c r="F19" s="1"/>
  <c r="F27" l="1"/>
  <c r="C27"/>
  <c r="J45"/>
  <c r="K46" s="1"/>
  <c r="F45" l="1"/>
  <c r="I46" s="1"/>
  <c r="D32" l="1"/>
  <c r="G21" l="1"/>
  <c r="H21" s="1"/>
  <c r="G20"/>
  <c r="H20" s="1"/>
  <c r="I51" s="1"/>
  <c r="G24"/>
  <c r="H24" s="1"/>
  <c r="G51" s="1"/>
  <c r="G25"/>
  <c r="H25" s="1"/>
  <c r="F51" s="1"/>
  <c r="G22"/>
  <c r="H22" s="1"/>
  <c r="G26"/>
  <c r="H26" s="1"/>
  <c r="M52" s="1"/>
  <c r="M53" s="1"/>
  <c r="G23"/>
  <c r="H23" s="1"/>
  <c r="G19"/>
  <c r="H19" s="1"/>
  <c r="J51" s="1"/>
  <c r="J52" s="1"/>
  <c r="E51" l="1"/>
  <c r="E52" s="1"/>
  <c r="H51"/>
  <c r="H52" s="1"/>
  <c r="F52"/>
  <c r="G52"/>
  <c r="I52"/>
  <c r="J53" l="1"/>
</calcChain>
</file>

<file path=xl/sharedStrings.xml><?xml version="1.0" encoding="utf-8"?>
<sst xmlns="http://schemas.openxmlformats.org/spreadsheetml/2006/main" count="72" uniqueCount="53">
  <si>
    <t>Oxide</t>
  </si>
  <si>
    <t>Total</t>
  </si>
  <si>
    <t>Point#</t>
  </si>
  <si>
    <t>Comment</t>
  </si>
  <si>
    <t>Average:</t>
  </si>
  <si>
    <t>Std. Dev.:</t>
  </si>
  <si>
    <t>Wt % Oxide</t>
  </si>
  <si>
    <t>Oxide MW</t>
  </si>
  <si>
    <t>Mol #</t>
  </si>
  <si>
    <t>Atom Prop.</t>
  </si>
  <si>
    <t>Anion Prop.</t>
  </si>
  <si>
    <t># Ions/formula</t>
  </si>
  <si>
    <t>Total:</t>
  </si>
  <si>
    <t>Enter Oxygens in formula:</t>
  </si>
  <si>
    <t>Oxygen Factor Calculation:</t>
  </si>
  <si>
    <t>Ideal Chemistry:</t>
  </si>
  <si>
    <t>Measured Chemistry:</t>
  </si>
  <si>
    <t xml:space="preserve">Standard Name :   </t>
  </si>
  <si>
    <t>SiO2</t>
  </si>
  <si>
    <t>O</t>
  </si>
  <si>
    <r>
      <t>SiO</t>
    </r>
    <r>
      <rPr>
        <vertAlign val="subscript"/>
        <sz val="10"/>
        <rFont val="Arial"/>
        <family val="2"/>
      </rPr>
      <t>2</t>
    </r>
  </si>
  <si>
    <t>Si</t>
  </si>
  <si>
    <t>Charge balance (Ideal)</t>
  </si>
  <si>
    <t>Charge balance (measured)</t>
  </si>
  <si>
    <t>MgO</t>
  </si>
  <si>
    <t>CaO</t>
  </si>
  <si>
    <t>MnO</t>
  </si>
  <si>
    <t>Ca</t>
  </si>
  <si>
    <t>Mn</t>
  </si>
  <si>
    <t>Na2O</t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</si>
  <si>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</si>
  <si>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t>FeO</t>
  </si>
  <si>
    <t>OH</t>
  </si>
  <si>
    <t xml:space="preserve"> Na On albite-Cr </t>
  </si>
  <si>
    <t xml:space="preserve"> Mg, Si On ol-fo92 </t>
  </si>
  <si>
    <t xml:space="preserve"> Al, Ca On anor-hk </t>
  </si>
  <si>
    <t xml:space="preserve"> Ti On rutile1 </t>
  </si>
  <si>
    <t xml:space="preserve"> Mn On rhod791 </t>
  </si>
  <si>
    <t xml:space="preserve"> Fe On bas498-s </t>
  </si>
  <si>
    <t xml:space="preserve"> V  On v_1 </t>
  </si>
  <si>
    <t xml:space="preserve">Column Conditions :  Cond 1 : 25keV 20nA  </t>
  </si>
  <si>
    <t xml:space="preserve">Beam Size : 0 µm </t>
  </si>
  <si>
    <t>Fe2+</t>
  </si>
  <si>
    <r>
      <t>Na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</si>
  <si>
    <r>
      <t>NaCaMn</t>
    </r>
    <r>
      <rPr>
        <vertAlign val="superscript"/>
        <sz val="14"/>
        <rFont val="Calibri"/>
        <family val="2"/>
        <scheme val="minor"/>
      </rPr>
      <t>2+</t>
    </r>
    <r>
      <rPr>
        <vertAlign val="subscript"/>
        <sz val="14"/>
        <rFont val="Calibri"/>
        <family val="2"/>
        <scheme val="minor"/>
      </rPr>
      <t>3</t>
    </r>
    <r>
      <rPr>
        <sz val="14"/>
        <rFont val="Calibri"/>
        <family val="2"/>
        <scheme val="minor"/>
      </rPr>
      <t>Si</t>
    </r>
    <r>
      <rPr>
        <vertAlign val="subscript"/>
        <sz val="14"/>
        <rFont val="Calibri"/>
        <family val="2"/>
        <scheme val="minor"/>
      </rPr>
      <t>5</t>
    </r>
    <r>
      <rPr>
        <sz val="14"/>
        <rFont val="Calibri"/>
        <family val="2"/>
        <scheme val="minor"/>
      </rPr>
      <t>O</t>
    </r>
    <r>
      <rPr>
        <vertAlign val="subscript"/>
        <sz val="14"/>
        <rFont val="Calibri"/>
        <family val="2"/>
        <scheme val="minor"/>
      </rPr>
      <t>14</t>
    </r>
    <r>
      <rPr>
        <sz val="14"/>
        <rFont val="Calibri"/>
        <family val="2"/>
        <scheme val="minor"/>
      </rPr>
      <t>(OH)</t>
    </r>
  </si>
  <si>
    <t>Na</t>
  </si>
  <si>
    <t>Mg</t>
  </si>
  <si>
    <t>R141119</t>
  </si>
  <si>
    <t xml:space="preserve"> </t>
  </si>
  <si>
    <t>V2O3</t>
  </si>
  <si>
    <r>
      <t>V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</si>
  <si>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t>V</t>
  </si>
  <si>
    <r>
      <t>(Na</t>
    </r>
    <r>
      <rPr>
        <vertAlign val="subscript"/>
        <sz val="14"/>
        <rFont val="Calibri"/>
        <family val="2"/>
        <scheme val="minor"/>
      </rPr>
      <t>0.89</t>
    </r>
    <r>
      <rPr>
        <sz val="14"/>
        <rFont val="Calibri"/>
        <family val="2"/>
        <scheme val="minor"/>
      </rPr>
      <t>Ca</t>
    </r>
    <r>
      <rPr>
        <vertAlign val="subscript"/>
        <sz val="14"/>
        <rFont val="Calibri"/>
        <family val="2"/>
        <scheme val="minor"/>
      </rPr>
      <t>0.11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</rPr>
      <t>Σ</t>
    </r>
    <r>
      <rPr>
        <vertAlign val="subscript"/>
        <sz val="11.9"/>
        <rFont val="Calibri"/>
        <family val="2"/>
      </rPr>
      <t>=1</t>
    </r>
    <r>
      <rPr>
        <sz val="14"/>
        <rFont val="Calibri"/>
        <family val="2"/>
        <scheme val="minor"/>
      </rPr>
      <t>Ca(Mn</t>
    </r>
    <r>
      <rPr>
        <vertAlign val="superscript"/>
        <sz val="14"/>
        <rFont val="Calibri"/>
        <family val="2"/>
        <scheme val="minor"/>
      </rPr>
      <t>2+</t>
    </r>
    <r>
      <rPr>
        <vertAlign val="subscript"/>
        <sz val="14"/>
        <rFont val="Calibri"/>
        <family val="2"/>
        <scheme val="minor"/>
      </rPr>
      <t>2.85</t>
    </r>
    <r>
      <rPr>
        <sz val="14"/>
        <rFont val="Calibri"/>
        <family val="2"/>
        <scheme val="minor"/>
      </rPr>
      <t>Ca</t>
    </r>
    <r>
      <rPr>
        <vertAlign val="subscript"/>
        <sz val="14"/>
        <rFont val="Calibri"/>
        <family val="2"/>
        <scheme val="minor"/>
      </rPr>
      <t>0.12</t>
    </r>
    <r>
      <rPr>
        <sz val="14"/>
        <rFont val="Calibri"/>
        <family val="2"/>
        <scheme val="minor"/>
      </rPr>
      <t>Mg</t>
    </r>
    <r>
      <rPr>
        <vertAlign val="subscript"/>
        <sz val="14"/>
        <rFont val="Calibri"/>
        <family val="2"/>
        <scheme val="minor"/>
      </rPr>
      <t>0.03</t>
    </r>
    <r>
      <rPr>
        <sz val="14"/>
        <rFont val="Calibri"/>
        <family val="2"/>
        <scheme val="minor"/>
      </rPr>
      <t>Fe</t>
    </r>
    <r>
      <rPr>
        <vertAlign val="superscript"/>
        <sz val="14"/>
        <rFont val="Calibri"/>
        <family val="2"/>
        <scheme val="minor"/>
      </rPr>
      <t>2+</t>
    </r>
    <r>
      <rPr>
        <vertAlign val="subscript"/>
        <sz val="14"/>
        <rFont val="Calibri"/>
        <family val="2"/>
        <scheme val="minor"/>
      </rPr>
      <t>0.01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  <scheme val="minor"/>
      </rPr>
      <t>Σ=3.01</t>
    </r>
    <r>
      <rPr>
        <sz val="14"/>
        <rFont val="Calibri"/>
        <family val="2"/>
        <scheme val="minor"/>
      </rPr>
      <t>(Si</t>
    </r>
    <r>
      <rPr>
        <vertAlign val="subscript"/>
        <sz val="14"/>
        <rFont val="Calibri"/>
        <family val="2"/>
        <scheme val="minor"/>
      </rPr>
      <t>4.95</t>
    </r>
    <r>
      <rPr>
        <sz val="14"/>
        <rFont val="Calibri"/>
        <family val="2"/>
        <scheme val="minor"/>
      </rPr>
      <t>V</t>
    </r>
    <r>
      <rPr>
        <vertAlign val="superscript"/>
        <sz val="14"/>
        <rFont val="Calibri"/>
        <family val="2"/>
        <scheme val="minor"/>
      </rPr>
      <t>3+</t>
    </r>
    <r>
      <rPr>
        <vertAlign val="subscript"/>
        <sz val="14"/>
        <rFont val="Calibri"/>
        <family val="2"/>
        <scheme val="minor"/>
      </rPr>
      <t>0.02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  <scheme val="minor"/>
      </rPr>
      <t>Σ=4.97</t>
    </r>
    <r>
      <rPr>
        <sz val="14"/>
        <rFont val="Calibri"/>
        <family val="2"/>
        <scheme val="minor"/>
      </rPr>
      <t>O</t>
    </r>
    <r>
      <rPr>
        <vertAlign val="subscript"/>
        <sz val="14"/>
        <rFont val="Calibri"/>
        <family val="2"/>
        <scheme val="minor"/>
      </rPr>
      <t>14</t>
    </r>
    <r>
      <rPr>
        <sz val="14"/>
        <rFont val="Calibri"/>
        <family val="2"/>
        <scheme val="minor"/>
      </rPr>
      <t>(OH)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</si>
</sst>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1">
    <font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vertAlign val="subscript"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4"/>
      <name val="Calibri"/>
      <family val="2"/>
      <scheme val="minor"/>
    </font>
    <font>
      <vertAlign val="subscript"/>
      <sz val="14"/>
      <name val="Calibri"/>
      <family val="2"/>
    </font>
    <font>
      <vertAlign val="subscript"/>
      <sz val="11.9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0" xfId="0"/>
    <xf numFmtId="0" fontId="3" fillId="0" borderId="0" xfId="0" applyFont="1"/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0" xfId="0" applyFont="1"/>
    <xf numFmtId="0" fontId="0" fillId="0" borderId="4" xfId="0" applyBorder="1"/>
    <xf numFmtId="0" fontId="4" fillId="0" borderId="4" xfId="0" applyFont="1" applyBorder="1"/>
    <xf numFmtId="2" fontId="2" fillId="0" borderId="3" xfId="0" applyNumberFormat="1" applyFont="1" applyBorder="1"/>
    <xf numFmtId="0" fontId="0" fillId="0" borderId="5" xfId="0" applyFill="1" applyBorder="1"/>
    <xf numFmtId="0" fontId="5" fillId="0" borderId="0" xfId="0" applyFont="1"/>
    <xf numFmtId="2" fontId="0" fillId="0" borderId="2" xfId="0" applyNumberFormat="1" applyBorder="1"/>
    <xf numFmtId="0" fontId="7" fillId="0" borderId="0" xfId="0" applyFont="1"/>
    <xf numFmtId="164" fontId="4" fillId="0" borderId="0" xfId="0" applyNumberFormat="1" applyFont="1"/>
    <xf numFmtId="2" fontId="4" fillId="0" borderId="0" xfId="0" applyNumberFormat="1" applyFont="1"/>
    <xf numFmtId="164" fontId="0" fillId="0" borderId="3" xfId="0" applyNumberFormat="1" applyBorder="1"/>
    <xf numFmtId="165" fontId="4" fillId="0" borderId="0" xfId="0" applyNumberFormat="1" applyFont="1"/>
    <xf numFmtId="2" fontId="0" fillId="0" borderId="5" xfId="0" applyNumberFormat="1" applyFill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topLeftCell="A10" zoomScaleNormal="100" workbookViewId="0">
      <selection activeCell="C21" sqref="C21"/>
    </sheetView>
  </sheetViews>
  <sheetFormatPr baseColWidth="10" defaultColWidth="11.42578125" defaultRowHeight="15"/>
  <cols>
    <col min="1" max="1" width="11.42578125" style="12"/>
    <col min="2" max="2" width="14" style="12" customWidth="1"/>
    <col min="3" max="3" width="13.85546875" style="12" customWidth="1"/>
    <col min="4" max="7" width="11.42578125" style="12"/>
    <col min="8" max="8" width="16" style="12" customWidth="1"/>
    <col min="9" max="9" width="13.28515625" style="12" bestFit="1" customWidth="1"/>
    <col min="10" max="10" width="13.28515625" style="12" customWidth="1"/>
    <col min="11" max="16384" width="11.42578125" style="12"/>
  </cols>
  <sheetData>
    <row r="1" spans="1:13">
      <c r="A1" s="12" t="s">
        <v>47</v>
      </c>
      <c r="D1" s="19"/>
    </row>
    <row r="3" spans="1:13">
      <c r="B3" s="7"/>
      <c r="C3" s="7"/>
      <c r="D3" s="7" t="s">
        <v>0</v>
      </c>
      <c r="E3" s="7"/>
      <c r="F3" s="7"/>
      <c r="G3" s="7"/>
      <c r="H3" s="7"/>
      <c r="I3" s="7"/>
      <c r="J3" s="7"/>
      <c r="K3" s="7"/>
      <c r="L3" s="7"/>
      <c r="M3" s="7" t="s">
        <v>48</v>
      </c>
    </row>
    <row r="4" spans="1:13">
      <c r="B4" s="7" t="s">
        <v>2</v>
      </c>
      <c r="C4" s="7" t="s">
        <v>3</v>
      </c>
      <c r="D4" s="7" t="s">
        <v>29</v>
      </c>
      <c r="E4" s="7" t="s">
        <v>24</v>
      </c>
      <c r="F4" s="7" t="s">
        <v>18</v>
      </c>
      <c r="G4" s="7" t="s">
        <v>25</v>
      </c>
      <c r="H4" s="7" t="s">
        <v>26</v>
      </c>
      <c r="I4" s="7" t="s">
        <v>31</v>
      </c>
      <c r="J4" s="7" t="s">
        <v>49</v>
      </c>
      <c r="K4" s="7" t="s">
        <v>1</v>
      </c>
    </row>
    <row r="5" spans="1:13">
      <c r="B5" s="7">
        <v>31</v>
      </c>
      <c r="C5" s="7" t="s">
        <v>47</v>
      </c>
      <c r="D5" s="7">
        <v>4.5639099999999999</v>
      </c>
      <c r="E5" s="7">
        <v>0.18635499999999999</v>
      </c>
      <c r="F5" s="7">
        <v>48.743859999999998</v>
      </c>
      <c r="G5" s="7">
        <v>11.5892</v>
      </c>
      <c r="H5" s="7">
        <v>32.850290000000001</v>
      </c>
      <c r="I5" s="7">
        <v>8.2118627292195281E-2</v>
      </c>
      <c r="J5" s="7">
        <v>0.336621</v>
      </c>
      <c r="K5" s="7">
        <v>98.368899999999996</v>
      </c>
      <c r="M5" s="7"/>
    </row>
    <row r="6" spans="1:13">
      <c r="B6" s="7">
        <v>33</v>
      </c>
      <c r="C6" s="7" t="s">
        <v>47</v>
      </c>
      <c r="D6" s="7">
        <v>4.5272420000000002</v>
      </c>
      <c r="E6" s="7">
        <v>0.20793500000000001</v>
      </c>
      <c r="F6" s="7">
        <v>48.425289999999997</v>
      </c>
      <c r="G6" s="7">
        <v>11.338039999999999</v>
      </c>
      <c r="H6" s="7">
        <v>32.989150000000002</v>
      </c>
      <c r="I6" s="7">
        <v>5.8173621983480001E-2</v>
      </c>
      <c r="J6" s="7">
        <v>0.39946300000000001</v>
      </c>
      <c r="K6" s="7">
        <v>97.954369999999997</v>
      </c>
      <c r="M6" s="7"/>
    </row>
    <row r="7" spans="1:13">
      <c r="B7" s="7">
        <v>34</v>
      </c>
      <c r="C7" s="7" t="s">
        <v>47</v>
      </c>
      <c r="D7" s="7">
        <v>4.7591039999999998</v>
      </c>
      <c r="E7" s="7">
        <v>0.155083</v>
      </c>
      <c r="F7" s="7">
        <v>49.244199999999999</v>
      </c>
      <c r="G7" s="7">
        <v>12.1395</v>
      </c>
      <c r="H7" s="7">
        <v>31.957550000000001</v>
      </c>
      <c r="I7" s="7">
        <v>6.5358383271248349E-2</v>
      </c>
      <c r="J7" s="7">
        <v>0.11540599999999999</v>
      </c>
      <c r="K7" s="7">
        <v>98.457949999999997</v>
      </c>
      <c r="M7" s="7"/>
    </row>
    <row r="8" spans="1:13">
      <c r="B8" s="7">
        <v>35</v>
      </c>
      <c r="C8" s="7" t="s">
        <v>47</v>
      </c>
      <c r="D8" s="7">
        <v>4.6817549999999999</v>
      </c>
      <c r="E8" s="7">
        <v>0.183092</v>
      </c>
      <c r="F8" s="7">
        <v>49.120620000000002</v>
      </c>
      <c r="G8" s="7">
        <v>11.47795</v>
      </c>
      <c r="H8" s="7">
        <v>32.872019999999999</v>
      </c>
      <c r="I8" s="7">
        <v>5.0978963090931993E-2</v>
      </c>
      <c r="J8" s="7">
        <v>9.4477000000000005E-2</v>
      </c>
      <c r="K8" s="7">
        <v>98.516239999999996</v>
      </c>
    </row>
    <row r="9" spans="1:13">
      <c r="B9" s="7">
        <v>36</v>
      </c>
      <c r="C9" s="7" t="s">
        <v>47</v>
      </c>
      <c r="D9" s="7">
        <v>4.2839299999999998</v>
      </c>
      <c r="E9" s="7">
        <v>0.20466300000000001</v>
      </c>
      <c r="F9" s="7">
        <v>48.506369999999997</v>
      </c>
      <c r="G9" s="7">
        <v>10.71571</v>
      </c>
      <c r="H9" s="7">
        <v>33.833469999999998</v>
      </c>
      <c r="I9" s="7">
        <v>8.3736435782540627E-2</v>
      </c>
      <c r="J9" s="7">
        <v>0.17283399999999999</v>
      </c>
      <c r="K9" s="7">
        <v>97.810910000000007</v>
      </c>
    </row>
    <row r="10" spans="1:13">
      <c r="B10" s="7">
        <v>37</v>
      </c>
      <c r="C10" s="7" t="s">
        <v>47</v>
      </c>
      <c r="D10" s="7">
        <v>4.3848700000000003</v>
      </c>
      <c r="E10" s="7">
        <v>0.25569799999999998</v>
      </c>
      <c r="F10" s="7">
        <v>48.29616</v>
      </c>
      <c r="G10" s="7">
        <v>11.09376</v>
      </c>
      <c r="H10" s="7">
        <v>33.240349999999999</v>
      </c>
      <c r="I10" s="7">
        <v>5.8787273479817888E-2</v>
      </c>
      <c r="J10" s="7">
        <v>0.39028200000000002</v>
      </c>
      <c r="K10" s="7">
        <v>97.753730000000004</v>
      </c>
    </row>
    <row r="11" spans="1:13">
      <c r="B11" s="7">
        <v>39</v>
      </c>
      <c r="C11" s="7" t="s">
        <v>47</v>
      </c>
      <c r="D11" s="7">
        <v>4.5360370000000003</v>
      </c>
      <c r="E11" s="7">
        <v>0.18716099999999999</v>
      </c>
      <c r="F11" s="7">
        <v>49.079529999999998</v>
      </c>
      <c r="G11" s="7">
        <v>11.519819999999999</v>
      </c>
      <c r="H11" s="7">
        <v>33.063299999999998</v>
      </c>
      <c r="I11" s="7">
        <v>5.9448613435548602E-2</v>
      </c>
      <c r="J11" s="7">
        <v>0.14932599999999999</v>
      </c>
      <c r="K11" s="7">
        <v>98.607010000000002</v>
      </c>
    </row>
    <row r="12" spans="1:13" ht="15.75" thickBot="1">
      <c r="B12" s="7">
        <v>41</v>
      </c>
      <c r="C12" s="7" t="s">
        <v>47</v>
      </c>
      <c r="D12" s="7">
        <v>4.3895520000000001</v>
      </c>
      <c r="E12" s="7">
        <v>0.16720599999999999</v>
      </c>
      <c r="F12" s="7">
        <v>48.516190000000002</v>
      </c>
      <c r="G12" s="7">
        <v>10.43233</v>
      </c>
      <c r="H12" s="7">
        <v>34.346809999999998</v>
      </c>
      <c r="I12" s="7">
        <v>9.5562273929709007E-2</v>
      </c>
      <c r="J12" s="7">
        <v>0.10997999999999999</v>
      </c>
      <c r="K12" s="7">
        <v>98.078770000000006</v>
      </c>
    </row>
    <row r="13" spans="1:13">
      <c r="B13" s="13" t="s">
        <v>4</v>
      </c>
      <c r="C13" s="14"/>
      <c r="D13" s="14">
        <f>AVERAGE(D5:D12)</f>
        <v>4.5158000000000005</v>
      </c>
      <c r="E13" s="14">
        <f>AVERAGE(E5:E12)</f>
        <v>0.19339912500000001</v>
      </c>
      <c r="F13" s="14">
        <f>AVERAGE(F5:F12)</f>
        <v>48.741527499999997</v>
      </c>
      <c r="G13" s="14">
        <f>AVERAGE(G5:G12)</f>
        <v>11.28828875</v>
      </c>
      <c r="H13" s="14">
        <f>AVERAGE(H5:H12)</f>
        <v>33.1441175</v>
      </c>
      <c r="I13" s="14">
        <f t="shared" ref="I13:K13" si="0">AVERAGE(I5:I12)</f>
        <v>6.9270524033183969E-2</v>
      </c>
      <c r="J13" s="14">
        <f t="shared" si="0"/>
        <v>0.221048625</v>
      </c>
      <c r="K13" s="14">
        <f t="shared" si="0"/>
        <v>98.193484999999995</v>
      </c>
    </row>
    <row r="14" spans="1:13">
      <c r="B14" s="7" t="s">
        <v>5</v>
      </c>
      <c r="D14" s="12">
        <f>STDEV(D5:D12)</f>
        <v>0.15876210657008619</v>
      </c>
      <c r="E14" s="12">
        <f>STDEV(E5:E12)</f>
        <v>3.0632131418950551E-2</v>
      </c>
      <c r="F14" s="12">
        <f>STDEV(F5:F12)</f>
        <v>0.36155938092616907</v>
      </c>
      <c r="G14" s="12">
        <f>STDEV(G5:G12)</f>
        <v>0.5352589106601322</v>
      </c>
      <c r="H14" s="12">
        <f>STDEV(H5:H12)</f>
        <v>0.7101103826217029</v>
      </c>
      <c r="I14" s="12">
        <f t="shared" ref="I14:K14" si="1">STDEV(I5:I12)</f>
        <v>1.5788731174997871E-2</v>
      </c>
      <c r="J14" s="12">
        <f t="shared" si="1"/>
        <v>0.1313742544988363</v>
      </c>
      <c r="K14" s="12">
        <f t="shared" si="1"/>
        <v>0.33508410014715234</v>
      </c>
    </row>
    <row r="15" spans="1:13">
      <c r="B15" s="7"/>
    </row>
    <row r="17" spans="2:10">
      <c r="J17" s="19"/>
    </row>
    <row r="18" spans="2:10" ht="15.75" thickBot="1">
      <c r="B18" s="1" t="s">
        <v>0</v>
      </c>
      <c r="C18" s="1" t="s">
        <v>6</v>
      </c>
      <c r="D18" s="1" t="s">
        <v>7</v>
      </c>
      <c r="E18" s="1" t="s">
        <v>8</v>
      </c>
      <c r="F18" s="1" t="s">
        <v>9</v>
      </c>
      <c r="G18" s="1" t="s">
        <v>10</v>
      </c>
      <c r="H18" s="1" t="s">
        <v>11</v>
      </c>
      <c r="I18" s="16"/>
      <c r="J18" s="21"/>
    </row>
    <row r="19" spans="2:10" ht="15.75">
      <c r="B19" s="2" t="s">
        <v>20</v>
      </c>
      <c r="C19" s="18">
        <f>F13</f>
        <v>48.741527499999997</v>
      </c>
      <c r="D19" s="18">
        <v>60.08</v>
      </c>
      <c r="E19" s="2">
        <f t="shared" ref="E19:E26" si="2">C19/D19</f>
        <v>0.8112770888814913</v>
      </c>
      <c r="F19" s="2">
        <f t="shared" ref="F19" si="3">2*E19</f>
        <v>1.6225541777629826</v>
      </c>
      <c r="G19" s="2">
        <f>F19*$D$32</f>
        <v>9.8930550708353611</v>
      </c>
      <c r="H19" s="18">
        <f t="shared" ref="H19" si="4">G19/2</f>
        <v>4.9465275354176805</v>
      </c>
      <c r="I19" s="24"/>
    </row>
    <row r="20" spans="2:10">
      <c r="B20" s="3" t="s">
        <v>31</v>
      </c>
      <c r="C20" s="4">
        <f>I13</f>
        <v>6.9270524033183969E-2</v>
      </c>
      <c r="D20" s="4">
        <v>71.849999999999994</v>
      </c>
      <c r="E20" s="3">
        <f t="shared" si="2"/>
        <v>9.640991514708974E-4</v>
      </c>
      <c r="F20" s="3">
        <f t="shared" ref="F20" si="5">E20*1</f>
        <v>9.640991514708974E-4</v>
      </c>
      <c r="G20" s="2">
        <f t="shared" ref="G20:G21" si="6">F20*$D$32</f>
        <v>5.8783158861278363E-3</v>
      </c>
      <c r="H20" s="4">
        <f t="shared" ref="H20" si="7">G20</f>
        <v>5.8783158861278363E-3</v>
      </c>
      <c r="I20" s="24"/>
      <c r="J20" s="23"/>
    </row>
    <row r="21" spans="2:10" ht="15.75">
      <c r="B21" s="3" t="s">
        <v>50</v>
      </c>
      <c r="C21" s="4">
        <f>J13</f>
        <v>0.221048625</v>
      </c>
      <c r="D21" s="4">
        <v>149.88</v>
      </c>
      <c r="E21" s="3">
        <f t="shared" si="2"/>
        <v>1.4748373698959167E-3</v>
      </c>
      <c r="F21" s="3">
        <f>E21*3</f>
        <v>4.4245121096877504E-3</v>
      </c>
      <c r="G21" s="2">
        <f t="shared" si="6"/>
        <v>2.6977183605090639E-2</v>
      </c>
      <c r="H21" s="4">
        <f t="shared" ref="H21" si="8">G21*2/3</f>
        <v>1.7984789070060427E-2</v>
      </c>
      <c r="I21" s="24"/>
    </row>
    <row r="22" spans="2:10">
      <c r="B22" s="3" t="s">
        <v>26</v>
      </c>
      <c r="C22" s="4">
        <f>H13</f>
        <v>33.1441175</v>
      </c>
      <c r="D22" s="4">
        <v>70.94</v>
      </c>
      <c r="E22" s="3">
        <f t="shared" si="2"/>
        <v>0.46721338455032424</v>
      </c>
      <c r="F22" s="3">
        <f t="shared" ref="F22:F26" si="9">E22*1</f>
        <v>0.46721338455032424</v>
      </c>
      <c r="G22" s="2">
        <f t="shared" ref="G22:G26" si="10">F22*$D$32</f>
        <v>2.8486985559769256</v>
      </c>
      <c r="H22" s="4">
        <f t="shared" ref="H22:H24" si="11">G22</f>
        <v>2.8486985559769256</v>
      </c>
      <c r="I22" s="24"/>
    </row>
    <row r="23" spans="2:10">
      <c r="B23" s="3" t="s">
        <v>24</v>
      </c>
      <c r="C23" s="4">
        <f>E13</f>
        <v>0.19339912500000001</v>
      </c>
      <c r="D23" s="5">
        <v>40.311399999999999</v>
      </c>
      <c r="E23" s="3">
        <f t="shared" si="2"/>
        <v>4.7976285864544527E-3</v>
      </c>
      <c r="F23" s="3">
        <f t="shared" si="9"/>
        <v>4.7976285864544527E-3</v>
      </c>
      <c r="G23" s="2">
        <f t="shared" si="10"/>
        <v>2.9252153466237708E-2</v>
      </c>
      <c r="H23" s="4">
        <f t="shared" si="11"/>
        <v>2.9252153466237708E-2</v>
      </c>
      <c r="I23" s="24"/>
    </row>
    <row r="24" spans="2:10">
      <c r="B24" s="3" t="s">
        <v>25</v>
      </c>
      <c r="C24" s="4">
        <f>G13</f>
        <v>11.28828875</v>
      </c>
      <c r="D24" s="5">
        <v>56.08</v>
      </c>
      <c r="E24" s="3">
        <f t="shared" si="2"/>
        <v>0.20128902906562054</v>
      </c>
      <c r="F24" s="3">
        <f t="shared" si="9"/>
        <v>0.20128902906562054</v>
      </c>
      <c r="G24" s="2">
        <f t="shared" si="10"/>
        <v>1.2273016685622533</v>
      </c>
      <c r="H24" s="4">
        <f t="shared" si="11"/>
        <v>1.2273016685622533</v>
      </c>
      <c r="I24" s="24"/>
    </row>
    <row r="25" spans="2:10" ht="15.75">
      <c r="B25" s="3" t="s">
        <v>43</v>
      </c>
      <c r="C25" s="4">
        <f>D13</f>
        <v>4.5158000000000005</v>
      </c>
      <c r="D25" s="5">
        <v>61.98</v>
      </c>
      <c r="E25" s="3">
        <f t="shared" si="2"/>
        <v>7.285898676992579E-2</v>
      </c>
      <c r="F25" s="3">
        <f t="shared" si="9"/>
        <v>7.285898676992579E-2</v>
      </c>
      <c r="G25" s="2">
        <f t="shared" si="10"/>
        <v>0.4442366106467433</v>
      </c>
      <c r="H25" s="4">
        <f t="shared" ref="H25" si="12">2*G25</f>
        <v>0.8884732212934866</v>
      </c>
      <c r="I25" s="24"/>
    </row>
    <row r="26" spans="2:10" ht="15.75">
      <c r="B26" s="3" t="s">
        <v>30</v>
      </c>
      <c r="C26" s="4">
        <v>1.55</v>
      </c>
      <c r="D26" s="5">
        <v>18.015000000000001</v>
      </c>
      <c r="E26" s="3">
        <f t="shared" si="2"/>
        <v>8.6039411601443239E-2</v>
      </c>
      <c r="F26" s="3">
        <f t="shared" si="9"/>
        <v>8.6039411601443239E-2</v>
      </c>
      <c r="G26" s="2">
        <f t="shared" si="10"/>
        <v>0.52460044102126013</v>
      </c>
      <c r="H26" s="22">
        <f t="shared" ref="H26" si="13">2*G26</f>
        <v>1.0492008820425203</v>
      </c>
      <c r="I26" s="24"/>
    </row>
    <row r="27" spans="2:10">
      <c r="B27" s="6" t="s">
        <v>12</v>
      </c>
      <c r="C27" s="15">
        <f>SUM(C19:C26)</f>
        <v>99.723452024033179</v>
      </c>
      <c r="D27" s="7"/>
      <c r="E27" s="7"/>
      <c r="F27" s="3">
        <f>SUM(F19:F26)</f>
        <v>2.4601412295979097</v>
      </c>
      <c r="G27" s="7"/>
      <c r="H27" s="7"/>
      <c r="I27" s="7"/>
    </row>
    <row r="30" spans="2:10">
      <c r="B30" s="9" t="s">
        <v>13</v>
      </c>
      <c r="C30" s="10"/>
      <c r="D30" s="11">
        <v>15</v>
      </c>
    </row>
    <row r="31" spans="2:10">
      <c r="B31" s="10"/>
      <c r="C31" s="10"/>
      <c r="D31" s="10"/>
    </row>
    <row r="32" spans="2:10">
      <c r="B32" s="10" t="s">
        <v>14</v>
      </c>
      <c r="C32" s="10"/>
      <c r="D32" s="10">
        <f>D30/F27</f>
        <v>6.0972109322567754</v>
      </c>
    </row>
    <row r="36" spans="1:11" ht="21.75">
      <c r="B36" s="8" t="s">
        <v>15</v>
      </c>
      <c r="C36" s="7"/>
      <c r="D36" s="17" t="s">
        <v>44</v>
      </c>
      <c r="I36" s="19"/>
    </row>
    <row r="37" spans="1:11" ht="21.75">
      <c r="B37" s="8" t="s">
        <v>16</v>
      </c>
      <c r="C37" s="7"/>
      <c r="D37" s="17" t="s">
        <v>52</v>
      </c>
    </row>
    <row r="41" spans="1:11">
      <c r="F41" s="12" t="s">
        <v>22</v>
      </c>
    </row>
    <row r="42" spans="1:11">
      <c r="F42" s="12" t="s">
        <v>45</v>
      </c>
      <c r="G42" s="12" t="s">
        <v>27</v>
      </c>
      <c r="H42" s="12" t="s">
        <v>28</v>
      </c>
      <c r="I42" s="12" t="s">
        <v>21</v>
      </c>
      <c r="J42" s="12" t="s">
        <v>19</v>
      </c>
      <c r="K42" s="12" t="s">
        <v>32</v>
      </c>
    </row>
    <row r="43" spans="1:11">
      <c r="F43" s="12">
        <v>1</v>
      </c>
      <c r="G43" s="12">
        <v>2</v>
      </c>
      <c r="H43" s="12">
        <v>2</v>
      </c>
      <c r="I43" s="12">
        <v>4</v>
      </c>
      <c r="J43" s="12">
        <v>-2</v>
      </c>
      <c r="K43" s="12">
        <v>-1</v>
      </c>
    </row>
    <row r="44" spans="1:11">
      <c r="F44" s="12">
        <v>1</v>
      </c>
      <c r="G44" s="12">
        <v>1</v>
      </c>
      <c r="H44" s="12">
        <v>3</v>
      </c>
      <c r="I44" s="12">
        <v>5</v>
      </c>
      <c r="J44" s="12">
        <v>14</v>
      </c>
      <c r="K44" s="12">
        <v>1</v>
      </c>
    </row>
    <row r="45" spans="1:11">
      <c r="A45" s="7" t="s">
        <v>40</v>
      </c>
      <c r="B45" s="7"/>
      <c r="C45" s="7"/>
      <c r="D45" s="7"/>
      <c r="F45" s="12">
        <f>F43*F44</f>
        <v>1</v>
      </c>
      <c r="G45" s="12">
        <f t="shared" ref="G45:H45" si="14">G43*G44</f>
        <v>2</v>
      </c>
      <c r="H45" s="12">
        <f t="shared" si="14"/>
        <v>6</v>
      </c>
      <c r="I45" s="12">
        <f>I43*I44</f>
        <v>20</v>
      </c>
      <c r="J45" s="12">
        <f t="shared" ref="J45:K45" si="15">J43*J44</f>
        <v>-28</v>
      </c>
      <c r="K45" s="12">
        <f t="shared" si="15"/>
        <v>-1</v>
      </c>
    </row>
    <row r="46" spans="1:11">
      <c r="A46" s="7" t="s">
        <v>41</v>
      </c>
      <c r="I46" s="12">
        <f>F45+H45+G45+I45</f>
        <v>29</v>
      </c>
      <c r="K46" s="12">
        <f>J45+K45</f>
        <v>-29</v>
      </c>
    </row>
    <row r="48" spans="1:11">
      <c r="A48" s="7" t="s">
        <v>17</v>
      </c>
      <c r="F48" s="12" t="s">
        <v>23</v>
      </c>
    </row>
    <row r="49" spans="1:13">
      <c r="A49" s="7" t="s">
        <v>33</v>
      </c>
      <c r="E49" s="12" t="s">
        <v>46</v>
      </c>
      <c r="F49" s="12" t="s">
        <v>45</v>
      </c>
      <c r="G49" s="12" t="s">
        <v>27</v>
      </c>
      <c r="H49" s="12" t="s">
        <v>28</v>
      </c>
      <c r="I49" s="12" t="s">
        <v>42</v>
      </c>
      <c r="J49" s="12" t="s">
        <v>21</v>
      </c>
      <c r="K49" s="12" t="s">
        <v>51</v>
      </c>
      <c r="L49" s="12" t="s">
        <v>19</v>
      </c>
      <c r="M49" s="12" t="s">
        <v>32</v>
      </c>
    </row>
    <row r="50" spans="1:13">
      <c r="A50" s="7" t="s">
        <v>34</v>
      </c>
      <c r="E50" s="12">
        <v>2</v>
      </c>
      <c r="F50" s="12">
        <v>1</v>
      </c>
      <c r="G50" s="12">
        <v>2</v>
      </c>
      <c r="H50" s="12">
        <v>2</v>
      </c>
      <c r="I50" s="12">
        <v>2</v>
      </c>
      <c r="J50" s="12">
        <v>4</v>
      </c>
      <c r="K50" s="12">
        <v>3</v>
      </c>
      <c r="L50" s="12">
        <v>-2</v>
      </c>
      <c r="M50" s="12">
        <v>-1</v>
      </c>
    </row>
    <row r="51" spans="1:13">
      <c r="A51" s="7" t="s">
        <v>35</v>
      </c>
      <c r="E51" s="21">
        <f>H23</f>
        <v>2.9252153466237708E-2</v>
      </c>
      <c r="F51" s="21">
        <f>H25</f>
        <v>0.8884732212934866</v>
      </c>
      <c r="G51" s="21">
        <f>H24</f>
        <v>1.2273016685622533</v>
      </c>
      <c r="H51" s="21">
        <f>H22</f>
        <v>2.8486985559769256</v>
      </c>
      <c r="I51" s="21">
        <f>H20</f>
        <v>5.8783158861278363E-3</v>
      </c>
      <c r="J51" s="21">
        <f>H19</f>
        <v>4.9465275354176805</v>
      </c>
      <c r="K51" s="21">
        <f>I14</f>
        <v>1.5788731174997871E-2</v>
      </c>
      <c r="L51" s="12">
        <v>14</v>
      </c>
      <c r="M51" s="21">
        <v>1</v>
      </c>
    </row>
    <row r="52" spans="1:13">
      <c r="A52" s="7" t="s">
        <v>36</v>
      </c>
      <c r="E52" s="12">
        <f>E50*E51</f>
        <v>5.8504306932475415E-2</v>
      </c>
      <c r="F52" s="12">
        <f>F50*F51</f>
        <v>0.8884732212934866</v>
      </c>
      <c r="G52" s="12">
        <f t="shared" ref="G52" si="16">G50*G51</f>
        <v>2.4546033371245066</v>
      </c>
      <c r="H52" s="12">
        <f t="shared" ref="H52" si="17">H50*H51</f>
        <v>5.6973971119538511</v>
      </c>
      <c r="I52" s="12">
        <f t="shared" ref="I52" si="18">I50*I51</f>
        <v>1.1756631772255673E-2</v>
      </c>
      <c r="J52" s="12">
        <f>J50*J51</f>
        <v>19.786110141670722</v>
      </c>
      <c r="K52" s="12">
        <f>K50*K51</f>
        <v>4.7366193524993612E-2</v>
      </c>
      <c r="L52" s="12">
        <f t="shared" ref="L52:M52" si="19">L50*L51</f>
        <v>-28</v>
      </c>
      <c r="M52" s="12">
        <f t="shared" si="19"/>
        <v>-1</v>
      </c>
    </row>
    <row r="53" spans="1:13">
      <c r="A53" s="7" t="s">
        <v>37</v>
      </c>
      <c r="J53" s="20">
        <f>SUM(E52:K52)</f>
        <v>28.944210944272292</v>
      </c>
      <c r="M53" s="12">
        <f>L52+M52</f>
        <v>-29</v>
      </c>
    </row>
    <row r="54" spans="1:13">
      <c r="A54" s="7" t="s">
        <v>38</v>
      </c>
    </row>
    <row r="55" spans="1:13">
      <c r="A55" s="7" t="s">
        <v>39</v>
      </c>
    </row>
    <row r="58" spans="1:13">
      <c r="E58" s="21"/>
      <c r="F58" s="21"/>
      <c r="G58" s="21"/>
      <c r="H58" s="21"/>
      <c r="I58" s="21"/>
      <c r="J58" s="21"/>
      <c r="K58" s="21"/>
      <c r="M58" s="21"/>
    </row>
    <row r="60" spans="1:13">
      <c r="J60" s="20"/>
    </row>
  </sheetData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R141119</vt:lpstr>
      <vt:lpstr>'R141119'!Área_de_impresión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eduardo</cp:lastModifiedBy>
  <cp:lastPrinted>2014-10-02T23:35:20Z</cp:lastPrinted>
  <dcterms:created xsi:type="dcterms:W3CDTF">2013-02-13T18:48:10Z</dcterms:created>
  <dcterms:modified xsi:type="dcterms:W3CDTF">2014-12-17T20:38:51Z</dcterms:modified>
</cp:coreProperties>
</file>