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New Palermoi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<sst xmlns="http://schemas.openxmlformats.org/spreadsheetml/2006/main" count="79" uniqueCount="73">
  <si>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</si>
  <si>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</si>
  <si>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</si>
  <si>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</si>
  <si>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</si>
  <si>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</si>
  <si>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</si>
  <si>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</si>
  <si>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</si>
  <si>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</si>
  <si>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</si>
  <si>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</si>
  <si>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</si>
  <si>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</si>
  <si>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</si>
  <si>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</si>
  <si>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MnO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</si>
  <si>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</si>
  <si>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</si>
  <si>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</si>
  <si>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BaO</t>
  </si>
  <si>
    <r>
      <t>CO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</si>
  <si>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</si>
  <si>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</si>
  <si>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r>
      <t>SO</t>
    </r>
    <r>
      <rPr>
        <vertAlign val="subscript"/>
        <sz val="10"/>
        <rFont val="Arial"/>
        <family val="2"/>
      </rPr>
      <t>3</t>
    </r>
  </si>
  <si>
    <r>
      <t>As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</si>
  <si>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Anion Prop.</t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</si>
  <si>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</si>
  <si>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</si>
  <si>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SrO</t>
  </si>
  <si>
    <t>ZnO</t>
  </si>
  <si>
    <r>
      <t>Rb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</si>
  <si>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ZrO</t>
    </r>
    <r>
      <rPr>
        <vertAlign val="subscript"/>
        <sz val="10"/>
        <rFont val="Arial"/>
        <family val="2"/>
      </rPr>
      <t>2</t>
    </r>
  </si>
  <si>
    <t>SnO</t>
  </si>
  <si>
    <t>CdO</t>
  </si>
  <si>
    <t>CuO</t>
  </si>
  <si>
    <t>PbO</t>
  </si>
  <si>
    <r>
      <t>MoO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</si>
  <si>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O-</t>
    </r>
  </si>
  <si>
    <r>
      <t>Mn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</si>
  <si>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</si>
  <si>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</si>
  <si>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</si>
  <si>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</si>
  <si>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</si>
  <si>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</si>
  <si>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</si>
  <si>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ThO</t>
    </r>
    <r>
      <rPr>
        <vertAlign val="subscript"/>
        <sz val="10"/>
        <rFont val="Arial"/>
        <family val="2"/>
      </rPr>
      <t>2</t>
    </r>
  </si>
  <si>
    <r>
      <t>UO</t>
    </r>
    <r>
      <rPr>
        <vertAlign val="subscript"/>
        <sz val="10"/>
        <rFont val="Arial"/>
        <family val="2"/>
      </rPr>
      <t>3</t>
    </r>
  </si>
  <si>
    <r>
      <t>Bi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</si>
  <si>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</si>
  <si>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SnO</t>
    </r>
    <r>
      <rPr>
        <vertAlign val="subscript"/>
        <sz val="10"/>
        <rFont val="Arial"/>
        <family val="2"/>
      </rPr>
      <t>2</t>
    </r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</si>
  <si>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</si>
  <si>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</si>
  <si>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UO</t>
    </r>
    <r>
      <rPr>
        <vertAlign val="subscript"/>
        <sz val="10"/>
        <rFont val="Arial"/>
        <family val="2"/>
      </rPr>
      <t>2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</si>
  <si>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</si>
  <si>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Fit Calulator without Cl and F</t>
  </si>
  <si>
    <r>
      <t>MnO</t>
    </r>
    <r>
      <rPr>
        <vertAlign val="subscript"/>
        <sz val="10"/>
        <rFont val="Arial"/>
        <family val="2"/>
      </rPr>
      <t>2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</si>
  <si>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</si>
  <si>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Al2O3</t>
  </si>
  <si>
    <t>Na2O</t>
  </si>
  <si>
    <t>P2O5</t>
  </si>
  <si>
    <t>Total</t>
  </si>
  <si>
    <t>Avg</t>
  </si>
  <si>
    <t>Std Dev</t>
  </si>
  <si>
    <r>
      <t>Li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O*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</si>
  <si>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O+*.</t>
    </r>
  </si>
  <si>
    <t>*Li2O and H2O+ est. by Stoichiometry</t>
  </si>
  <si>
    <t>Emprical Formula:</t>
  </si>
  <si>
    <t>Ideal Formula:</t>
  </si>
  <si>
    <r>
      <t>Na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SrAl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(PO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(OH)</t>
    </r>
    <r>
      <rPr>
        <b/>
        <vertAlign val="subscript"/>
        <sz val="12"/>
        <rFont val="Arial"/>
        <family val="2"/>
      </rPr>
      <t>4</t>
    </r>
  </si>
  <si>
    <t>Sample Description: R130092 Grotonite</t>
  </si>
  <si>
    <r>
      <t>(Na</t>
    </r>
    <r>
      <rPr>
        <b/>
        <vertAlign val="subscript"/>
        <sz val="12"/>
        <rFont val="Arial"/>
        <family val="2"/>
      </rPr>
      <t>1.70</t>
    </r>
    <r>
      <rPr>
        <b/>
        <sz val="12"/>
        <rFont val="Arial"/>
        <family val="2"/>
      </rPr>
      <t>Li</t>
    </r>
    <r>
      <rPr>
        <b/>
        <vertAlign val="subscript"/>
        <sz val="12"/>
        <rFont val="Arial"/>
        <family val="2"/>
      </rPr>
      <t>0.30</t>
    </r>
    <r>
      <rPr>
        <b/>
        <sz val="12"/>
        <rFont val="Arial"/>
        <family val="2"/>
      </rPr>
      <t>)</t>
    </r>
    <r>
      <rPr>
        <b/>
        <vertAlign val="subscript"/>
        <sz val="12"/>
        <rFont val="Arial"/>
        <family val="2"/>
      </rPr>
      <t>2.00</t>
    </r>
    <r>
      <rPr>
        <b/>
        <sz val="12"/>
        <rFont val="Arial"/>
        <family val="2"/>
      </rPr>
      <t>(Sr</t>
    </r>
    <r>
      <rPr>
        <b/>
        <vertAlign val="subscript"/>
        <sz val="12"/>
        <rFont val="Arial"/>
        <family val="2"/>
      </rPr>
      <t>0.96</t>
    </r>
    <r>
      <rPr>
        <b/>
        <sz val="12"/>
        <rFont val="Arial"/>
        <family val="2"/>
      </rPr>
      <t>Ca</t>
    </r>
    <r>
      <rPr>
        <b/>
        <vertAlign val="subscript"/>
        <sz val="12"/>
        <rFont val="Arial"/>
        <family val="2"/>
      </rPr>
      <t>0.02</t>
    </r>
    <r>
      <rPr>
        <b/>
        <sz val="12"/>
        <rFont val="Arial"/>
        <family val="2"/>
      </rPr>
      <t>Ba</t>
    </r>
    <r>
      <rPr>
        <b/>
        <vertAlign val="subscript"/>
        <sz val="12"/>
        <rFont val="Arial"/>
        <family val="2"/>
      </rPr>
      <t>0.01</t>
    </r>
    <r>
      <rPr>
        <b/>
        <sz val="12"/>
        <rFont val="Arial"/>
        <family val="2"/>
      </rPr>
      <t>)</t>
    </r>
    <r>
      <rPr>
        <b/>
        <vertAlign val="subscript"/>
        <sz val="12"/>
        <rFont val="Arial"/>
        <family val="2"/>
      </rPr>
      <t>0.99</t>
    </r>
    <r>
      <rPr>
        <b/>
        <sz val="12"/>
        <rFont val="Arial"/>
        <family val="2"/>
      </rPr>
      <t>(Al</t>
    </r>
    <r>
      <rPr>
        <b/>
        <vertAlign val="subscript"/>
        <sz val="12"/>
        <rFont val="Arial"/>
        <family val="2"/>
      </rPr>
      <t>3.83</t>
    </r>
    <r>
      <rPr>
        <b/>
        <sz val="12"/>
        <rFont val="Arial"/>
        <family val="2"/>
      </rPr>
      <t>Mg</t>
    </r>
    <r>
      <rPr>
        <b/>
        <vertAlign val="subscript"/>
        <sz val="12"/>
        <rFont val="Arial"/>
        <family val="2"/>
      </rPr>
      <t>0.04</t>
    </r>
    <r>
      <rPr>
        <b/>
        <sz val="12"/>
        <rFont val="Arial"/>
        <family val="2"/>
      </rPr>
      <t>Mn</t>
    </r>
    <r>
      <rPr>
        <b/>
        <vertAlign val="subscript"/>
        <sz val="12"/>
        <rFont val="Arial"/>
        <family val="2"/>
      </rPr>
      <t>0.03</t>
    </r>
    <r>
      <rPr>
        <b/>
        <sz val="12"/>
        <rFont val="Arial"/>
        <family val="2"/>
      </rPr>
      <t>Fe</t>
    </r>
    <r>
      <rPr>
        <b/>
        <vertAlign val="subscript"/>
        <sz val="12"/>
        <rFont val="Arial"/>
        <family val="2"/>
      </rPr>
      <t>0.03</t>
    </r>
    <r>
      <rPr>
        <b/>
        <sz val="12"/>
        <rFont val="Arial"/>
        <family val="2"/>
      </rPr>
      <t>)</t>
    </r>
    <r>
      <rPr>
        <b/>
        <vertAlign val="subscript"/>
        <sz val="12"/>
        <rFont val="Arial"/>
        <family val="2"/>
      </rPr>
      <t>3.93</t>
    </r>
    <r>
      <rPr>
        <b/>
        <sz val="12"/>
        <rFont val="Arial"/>
        <family val="2"/>
      </rPr>
      <t>(PO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  <r>
      <rPr>
        <b/>
        <vertAlign val="subscript"/>
        <sz val="12"/>
        <rFont val="Arial"/>
        <family val="2"/>
      </rPr>
      <t>4.06</t>
    </r>
    <r>
      <rPr>
        <b/>
        <sz val="12"/>
        <rFont val="Arial"/>
        <family val="2"/>
      </rPr>
      <t>(OH)</t>
    </r>
    <r>
      <rPr>
        <b/>
        <vertAlign val="subscript"/>
        <sz val="12"/>
        <rFont val="Arial"/>
        <family val="2"/>
      </rPr>
      <t>4.00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</si>
</sst>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PageLayoutView="0" workbookViewId="0" topLeftCell="A46">
      <selection activeCell="G79" sqref="G79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spans="1:4" ht="12.75">
      <c r="A1" s="16" t="s">
        <v>56</v>
      </c>
      <c r="B1" s="17"/>
      <c r="C1" s="17"/>
      <c r="D1" s="17"/>
    </row>
    <row r="2" ht="12.75">
      <c r="A2" s="1"/>
    </row>
    <row r="3" ht="12.75">
      <c r="A3" s="1"/>
    </row>
    <row r="4" spans="1:4" ht="12.75">
      <c r="A4" s="21" t="s">
        <v>71</v>
      </c>
      <c r="B4" s="7"/>
      <c r="C4" s="7"/>
      <c r="D4" s="7"/>
    </row>
    <row r="6" spans="1:19" ht="13.5" thickBot="1">
      <c r="A6" s="5" t="s">
        <v>0</v>
      </c>
      <c r="B6" s="5" t="s">
        <v>1</v>
      </c>
      <c r="C6" s="5" t="s">
        <v>5</v>
      </c>
      <c r="D6" s="5" t="s">
        <v>2</v>
      </c>
      <c r="E6" s="5" t="s">
        <v>3</v>
      </c>
      <c r="F6" s="5" t="s">
        <v>26</v>
      </c>
      <c r="G6" s="5" t="s">
        <v>4</v>
      </c>
      <c r="J6" t="s">
        <v>59</v>
      </c>
      <c r="K6" t="s">
        <v>16</v>
      </c>
      <c r="L6" t="s">
        <v>8</v>
      </c>
      <c r="M6" t="s">
        <v>60</v>
      </c>
      <c r="N6" t="s">
        <v>7</v>
      </c>
      <c r="O6" t="s">
        <v>61</v>
      </c>
      <c r="P6" t="s">
        <v>6</v>
      </c>
      <c r="Q6" t="s">
        <v>29</v>
      </c>
      <c r="R6" t="s">
        <v>20</v>
      </c>
      <c r="S6" t="s">
        <v>62</v>
      </c>
    </row>
    <row r="7" spans="1:19" ht="15.75">
      <c r="A7" s="4" t="s">
        <v>17</v>
      </c>
      <c r="B7" s="13">
        <v>0</v>
      </c>
      <c r="C7" s="13">
        <v>60.08</v>
      </c>
      <c r="D7" s="4">
        <f aca="true" t="shared" si="0" ref="D7:D54">B7/C7</f>
        <v>0</v>
      </c>
      <c r="E7" s="4">
        <f aca="true" t="shared" si="1" ref="E7:E13">2*D7</f>
        <v>0</v>
      </c>
      <c r="F7" s="4">
        <f aca="true" t="shared" si="2" ref="F7:F46">E7*$D$62</f>
        <v>0</v>
      </c>
      <c r="G7" s="13">
        <f aca="true" t="shared" si="3" ref="G7:G13">F7/2</f>
        <v>0</v>
      </c>
      <c r="J7">
        <v>28.94826</v>
      </c>
      <c r="K7">
        <v>0.16499</v>
      </c>
      <c r="L7">
        <v>0.373137</v>
      </c>
      <c r="M7">
        <v>7.560358</v>
      </c>
      <c r="N7">
        <v>0.244242</v>
      </c>
      <c r="O7">
        <v>42.46999</v>
      </c>
      <c r="P7">
        <v>0.214055</v>
      </c>
      <c r="Q7">
        <v>14.14669</v>
      </c>
      <c r="R7">
        <v>0.162759</v>
      </c>
      <c r="S7">
        <v>94.28448</v>
      </c>
    </row>
    <row r="8" spans="1:19" ht="15.75">
      <c r="A8" s="22" t="s">
        <v>51</v>
      </c>
      <c r="B8" s="13">
        <v>0</v>
      </c>
      <c r="C8" s="13">
        <v>150.69</v>
      </c>
      <c r="D8" s="4">
        <f t="shared" si="0"/>
        <v>0</v>
      </c>
      <c r="E8" s="4">
        <f t="shared" si="1"/>
        <v>0</v>
      </c>
      <c r="F8" s="4">
        <f t="shared" si="2"/>
        <v>0</v>
      </c>
      <c r="G8" s="13">
        <f t="shared" si="3"/>
        <v>0</v>
      </c>
      <c r="J8">
        <v>28.68215</v>
      </c>
      <c r="K8">
        <v>0.402917</v>
      </c>
      <c r="L8">
        <v>0.283575</v>
      </c>
      <c r="M8">
        <v>7.581083</v>
      </c>
      <c r="N8">
        <v>0.269874</v>
      </c>
      <c r="O8">
        <v>42.31237</v>
      </c>
      <c r="P8">
        <v>0.194466</v>
      </c>
      <c r="Q8">
        <v>14.36315</v>
      </c>
      <c r="R8">
        <v>0.204637</v>
      </c>
      <c r="S8">
        <v>94.29421</v>
      </c>
    </row>
    <row r="9" spans="1:19" ht="15.75">
      <c r="A9" s="2" t="s">
        <v>18</v>
      </c>
      <c r="B9" s="14">
        <v>0</v>
      </c>
      <c r="C9" s="14">
        <v>79.8988</v>
      </c>
      <c r="D9" s="2">
        <f t="shared" si="0"/>
        <v>0</v>
      </c>
      <c r="E9" s="2">
        <f t="shared" si="1"/>
        <v>0</v>
      </c>
      <c r="F9" s="4">
        <f t="shared" si="2"/>
        <v>0</v>
      </c>
      <c r="G9" s="14">
        <f t="shared" si="3"/>
        <v>0</v>
      </c>
      <c r="J9">
        <v>28.38759</v>
      </c>
      <c r="K9">
        <v>0.368756</v>
      </c>
      <c r="L9">
        <v>0.403135</v>
      </c>
      <c r="M9">
        <v>7.646822</v>
      </c>
      <c r="N9">
        <v>0.21757</v>
      </c>
      <c r="O9">
        <v>42.43685</v>
      </c>
      <c r="P9">
        <v>0.1826</v>
      </c>
      <c r="Q9">
        <v>14.22618</v>
      </c>
      <c r="R9">
        <v>0.15317</v>
      </c>
      <c r="S9">
        <v>94.02267</v>
      </c>
    </row>
    <row r="10" spans="1:19" ht="15.75">
      <c r="A10" s="19" t="s">
        <v>32</v>
      </c>
      <c r="B10" s="14">
        <v>0</v>
      </c>
      <c r="C10" s="14">
        <v>123.22</v>
      </c>
      <c r="D10" s="2">
        <f t="shared" si="0"/>
        <v>0</v>
      </c>
      <c r="E10" s="19">
        <f t="shared" si="1"/>
        <v>0</v>
      </c>
      <c r="F10" s="4">
        <f t="shared" si="2"/>
        <v>0</v>
      </c>
      <c r="G10" s="14">
        <f t="shared" si="3"/>
        <v>0</v>
      </c>
      <c r="J10">
        <v>28.17134</v>
      </c>
      <c r="K10">
        <v>0.386151</v>
      </c>
      <c r="L10">
        <v>0.329085</v>
      </c>
      <c r="M10">
        <v>7.663799</v>
      </c>
      <c r="N10">
        <v>0.244092</v>
      </c>
      <c r="O10">
        <v>42.40514</v>
      </c>
      <c r="P10">
        <v>0.189887</v>
      </c>
      <c r="Q10">
        <v>14.21574</v>
      </c>
      <c r="R10">
        <v>0.166564</v>
      </c>
      <c r="S10">
        <v>93.7718</v>
      </c>
    </row>
    <row r="11" spans="1:19" ht="15.75">
      <c r="A11" s="20" t="s">
        <v>47</v>
      </c>
      <c r="B11" s="14">
        <v>0</v>
      </c>
      <c r="C11" s="14">
        <v>264.0368</v>
      </c>
      <c r="D11" s="2">
        <f t="shared" si="0"/>
        <v>0</v>
      </c>
      <c r="E11" s="19">
        <f t="shared" si="1"/>
        <v>0</v>
      </c>
      <c r="F11" s="4">
        <f t="shared" si="2"/>
        <v>0</v>
      </c>
      <c r="G11" s="14">
        <f t="shared" si="3"/>
        <v>0</v>
      </c>
      <c r="J11">
        <v>28.53484</v>
      </c>
      <c r="K11">
        <v>0.313358</v>
      </c>
      <c r="L11">
        <v>0.318997</v>
      </c>
      <c r="M11">
        <v>7.734099</v>
      </c>
      <c r="N11">
        <v>0.251376</v>
      </c>
      <c r="O11">
        <v>42.25646</v>
      </c>
      <c r="P11">
        <v>0.157723</v>
      </c>
      <c r="Q11">
        <v>14.72929</v>
      </c>
      <c r="R11">
        <v>0.173056</v>
      </c>
      <c r="S11">
        <v>94.46921</v>
      </c>
    </row>
    <row r="12" spans="1:19" ht="15.75">
      <c r="A12" s="20" t="s">
        <v>57</v>
      </c>
      <c r="B12" s="14">
        <v>0</v>
      </c>
      <c r="C12" s="14">
        <v>86.9388</v>
      </c>
      <c r="D12" s="2">
        <f t="shared" si="0"/>
        <v>0</v>
      </c>
      <c r="E12" s="19">
        <f t="shared" si="1"/>
        <v>0</v>
      </c>
      <c r="F12" s="4">
        <f t="shared" si="2"/>
        <v>0</v>
      </c>
      <c r="G12" s="14">
        <f t="shared" si="3"/>
        <v>0</v>
      </c>
      <c r="J12">
        <v>28.50185</v>
      </c>
      <c r="K12">
        <v>0.36161</v>
      </c>
      <c r="L12">
        <v>0.270687</v>
      </c>
      <c r="M12">
        <v>7.571848</v>
      </c>
      <c r="N12">
        <v>0.237148</v>
      </c>
      <c r="O12">
        <v>41.5649</v>
      </c>
      <c r="P12">
        <v>0.187378</v>
      </c>
      <c r="Q12">
        <v>14.62817</v>
      </c>
      <c r="R12">
        <v>0.119827</v>
      </c>
      <c r="S12">
        <v>93.44342</v>
      </c>
    </row>
    <row r="13" spans="1:19" ht="15.75">
      <c r="A13" s="20" t="s">
        <v>54</v>
      </c>
      <c r="B13" s="14">
        <v>0</v>
      </c>
      <c r="C13" s="14">
        <v>270.03</v>
      </c>
      <c r="D13" s="2">
        <f t="shared" si="0"/>
        <v>0</v>
      </c>
      <c r="E13" s="19">
        <f t="shared" si="1"/>
        <v>0</v>
      </c>
      <c r="F13" s="4">
        <f t="shared" si="2"/>
        <v>0</v>
      </c>
      <c r="G13" s="14">
        <f t="shared" si="3"/>
        <v>0</v>
      </c>
      <c r="J13">
        <v>28.48441</v>
      </c>
      <c r="K13">
        <v>0.410047</v>
      </c>
      <c r="L13">
        <v>0.312757</v>
      </c>
      <c r="M13">
        <v>7.783295</v>
      </c>
      <c r="N13">
        <v>0.236131</v>
      </c>
      <c r="O13">
        <v>42.05498</v>
      </c>
      <c r="P13">
        <v>0.201889</v>
      </c>
      <c r="Q13">
        <v>14.6989</v>
      </c>
      <c r="R13">
        <v>0.096573</v>
      </c>
      <c r="S13">
        <v>94.27898</v>
      </c>
    </row>
    <row r="14" spans="1:19" ht="15.75">
      <c r="A14" s="20" t="s">
        <v>48</v>
      </c>
      <c r="B14" s="14">
        <v>0</v>
      </c>
      <c r="C14" s="14">
        <v>286.03</v>
      </c>
      <c r="D14" s="2">
        <f t="shared" si="0"/>
        <v>0</v>
      </c>
      <c r="E14" s="19">
        <f aca="true" t="shared" si="4" ref="E14:E19">3*D14</f>
        <v>0</v>
      </c>
      <c r="F14" s="4">
        <f t="shared" si="2"/>
        <v>0</v>
      </c>
      <c r="G14" s="14">
        <f>F14/3</f>
        <v>0</v>
      </c>
      <c r="J14">
        <v>28.93311</v>
      </c>
      <c r="K14">
        <v>0.378745</v>
      </c>
      <c r="L14">
        <v>0.376954</v>
      </c>
      <c r="M14">
        <v>7.620063</v>
      </c>
      <c r="N14">
        <v>0.266732</v>
      </c>
      <c r="O14">
        <v>41.22408</v>
      </c>
      <c r="P14">
        <v>0.165757</v>
      </c>
      <c r="Q14">
        <v>14.94811</v>
      </c>
      <c r="R14">
        <v>0.131452</v>
      </c>
      <c r="S14">
        <v>94.045</v>
      </c>
    </row>
    <row r="15" spans="1:19" ht="15.75">
      <c r="A15" s="2" t="s">
        <v>12</v>
      </c>
      <c r="B15" s="14">
        <v>28.57</v>
      </c>
      <c r="C15" s="14">
        <v>101.94</v>
      </c>
      <c r="D15" s="2">
        <f t="shared" si="0"/>
        <v>0.280262899744948</v>
      </c>
      <c r="E15" s="2">
        <f t="shared" si="4"/>
        <v>0.840788699234844</v>
      </c>
      <c r="F15" s="4">
        <f t="shared" si="2"/>
        <v>5.75168557061185</v>
      </c>
      <c r="G15" s="14">
        <f aca="true" t="shared" si="5" ref="G15:G29">F15*2/3</f>
        <v>3.834457047074567</v>
      </c>
      <c r="J15">
        <v>28.2209</v>
      </c>
      <c r="K15">
        <v>0.333877</v>
      </c>
      <c r="L15">
        <v>0.331736</v>
      </c>
      <c r="M15">
        <v>7.951347</v>
      </c>
      <c r="N15">
        <v>0.223743</v>
      </c>
      <c r="O15">
        <v>42.20937</v>
      </c>
      <c r="P15">
        <v>0.1753</v>
      </c>
      <c r="Q15">
        <v>14.92745</v>
      </c>
      <c r="R15">
        <v>0.134741</v>
      </c>
      <c r="S15">
        <v>94.50848</v>
      </c>
    </row>
    <row r="16" spans="1:19" ht="15.75">
      <c r="A16" s="20" t="s">
        <v>58</v>
      </c>
      <c r="B16" s="14">
        <v>0</v>
      </c>
      <c r="C16" s="14">
        <v>60.8082</v>
      </c>
      <c r="D16" s="2">
        <f t="shared" si="0"/>
        <v>0</v>
      </c>
      <c r="E16" s="2">
        <f t="shared" si="4"/>
        <v>0</v>
      </c>
      <c r="F16" s="4">
        <f t="shared" si="2"/>
        <v>0</v>
      </c>
      <c r="G16" s="14">
        <f t="shared" si="5"/>
        <v>0</v>
      </c>
      <c r="J16">
        <v>28.41707</v>
      </c>
      <c r="K16">
        <v>0.41116</v>
      </c>
      <c r="L16">
        <v>0.359103</v>
      </c>
      <c r="M16">
        <v>7.559847</v>
      </c>
      <c r="N16">
        <v>0.256052</v>
      </c>
      <c r="O16">
        <v>42.30412</v>
      </c>
      <c r="P16">
        <v>0.11073</v>
      </c>
      <c r="Q16">
        <v>14.51296</v>
      </c>
      <c r="R16">
        <v>0.061253</v>
      </c>
      <c r="S16">
        <v>93.99229</v>
      </c>
    </row>
    <row r="17" spans="1:19" ht="15.75">
      <c r="A17" s="20" t="s">
        <v>49</v>
      </c>
      <c r="B17" s="14">
        <v>0</v>
      </c>
      <c r="C17" s="14">
        <v>465.96</v>
      </c>
      <c r="D17" s="2">
        <f t="shared" si="0"/>
        <v>0</v>
      </c>
      <c r="E17" s="2">
        <f t="shared" si="4"/>
        <v>0</v>
      </c>
      <c r="F17" s="4">
        <f t="shared" si="2"/>
        <v>0</v>
      </c>
      <c r="G17" s="14">
        <f t="shared" si="5"/>
        <v>0</v>
      </c>
      <c r="J17">
        <v>28.74839</v>
      </c>
      <c r="K17">
        <v>0.332498</v>
      </c>
      <c r="L17">
        <v>0.333594</v>
      </c>
      <c r="M17">
        <v>7.869825</v>
      </c>
      <c r="N17">
        <v>0.313798</v>
      </c>
      <c r="O17">
        <v>42.10528</v>
      </c>
      <c r="P17">
        <v>0.109961</v>
      </c>
      <c r="Q17">
        <v>14.58504</v>
      </c>
      <c r="R17">
        <v>0.163961</v>
      </c>
      <c r="S17">
        <v>94.56235</v>
      </c>
    </row>
    <row r="18" spans="1:19" ht="15.75">
      <c r="A18" s="2" t="s">
        <v>10</v>
      </c>
      <c r="B18" s="14">
        <v>0</v>
      </c>
      <c r="C18" s="14">
        <v>159.69</v>
      </c>
      <c r="D18" s="2">
        <f t="shared" si="0"/>
        <v>0</v>
      </c>
      <c r="E18" s="2">
        <f t="shared" si="4"/>
        <v>0</v>
      </c>
      <c r="F18" s="4">
        <f t="shared" si="2"/>
        <v>0</v>
      </c>
      <c r="G18" s="14">
        <f t="shared" si="5"/>
        <v>0</v>
      </c>
      <c r="J18">
        <v>28.87824</v>
      </c>
      <c r="K18">
        <v>0.370523</v>
      </c>
      <c r="L18">
        <v>0.414182</v>
      </c>
      <c r="M18">
        <v>7.685153</v>
      </c>
      <c r="N18">
        <v>0.219646</v>
      </c>
      <c r="O18">
        <v>42.21225</v>
      </c>
      <c r="P18">
        <v>0.173725</v>
      </c>
      <c r="Q18">
        <v>13.84777</v>
      </c>
      <c r="R18">
        <v>0.137531</v>
      </c>
      <c r="S18">
        <v>93.93903</v>
      </c>
    </row>
    <row r="19" spans="1:19" ht="15.75">
      <c r="A19" s="20" t="s">
        <v>39</v>
      </c>
      <c r="B19" s="14">
        <v>0</v>
      </c>
      <c r="C19" s="14">
        <v>157.8742</v>
      </c>
      <c r="D19" s="2">
        <f>B19/C19</f>
        <v>0</v>
      </c>
      <c r="E19" s="2">
        <f t="shared" si="4"/>
        <v>0</v>
      </c>
      <c r="F19" s="4">
        <f t="shared" si="2"/>
        <v>0</v>
      </c>
      <c r="G19" s="14">
        <f t="shared" si="5"/>
        <v>0</v>
      </c>
      <c r="J19">
        <v>28.47247</v>
      </c>
      <c r="K19">
        <v>0.294546</v>
      </c>
      <c r="L19">
        <v>0.384608</v>
      </c>
      <c r="M19">
        <v>7.695781</v>
      </c>
      <c r="N19">
        <v>0.253048</v>
      </c>
      <c r="O19">
        <v>42.36416</v>
      </c>
      <c r="P19">
        <v>0.130576</v>
      </c>
      <c r="Q19">
        <v>14.43653</v>
      </c>
      <c r="R19">
        <v>0.10591</v>
      </c>
      <c r="S19">
        <v>94.13763</v>
      </c>
    </row>
    <row r="20" spans="1:7" ht="15.75">
      <c r="A20" s="2" t="s">
        <v>27</v>
      </c>
      <c r="B20" s="14">
        <v>0</v>
      </c>
      <c r="C20" s="14">
        <v>151.99</v>
      </c>
      <c r="D20" s="2">
        <f t="shared" si="0"/>
        <v>0</v>
      </c>
      <c r="E20" s="2">
        <f>D20*3</f>
        <v>0</v>
      </c>
      <c r="F20" s="4">
        <f t="shared" si="2"/>
        <v>0</v>
      </c>
      <c r="G20" s="14">
        <f t="shared" si="5"/>
        <v>0</v>
      </c>
    </row>
    <row r="21" spans="1:19" ht="15.75">
      <c r="A21" s="20" t="s">
        <v>55</v>
      </c>
      <c r="B21" s="14">
        <v>0</v>
      </c>
      <c r="C21" s="14">
        <v>188.12</v>
      </c>
      <c r="D21" s="2">
        <f t="shared" si="0"/>
        <v>0</v>
      </c>
      <c r="E21" s="2">
        <f>D21*3</f>
        <v>0</v>
      </c>
      <c r="F21" s="4">
        <f t="shared" si="2"/>
        <v>0</v>
      </c>
      <c r="G21" s="14">
        <f t="shared" si="5"/>
        <v>0</v>
      </c>
      <c r="I21" t="s">
        <v>63</v>
      </c>
      <c r="J21">
        <f aca="true" t="shared" si="6" ref="J21:S21">AVERAGE(J7:J19)</f>
        <v>28.567739999999997</v>
      </c>
      <c r="K21">
        <f t="shared" si="6"/>
        <v>0.3483983076923077</v>
      </c>
      <c r="L21">
        <f t="shared" si="6"/>
        <v>0.34550384615384616</v>
      </c>
      <c r="M21">
        <f t="shared" si="6"/>
        <v>7.686409230769232</v>
      </c>
      <c r="N21">
        <f t="shared" si="6"/>
        <v>0.24872707692307694</v>
      </c>
      <c r="O21">
        <f t="shared" si="6"/>
        <v>42.14768846153846</v>
      </c>
      <c r="P21">
        <f t="shared" si="6"/>
        <v>0.16877284615384613</v>
      </c>
      <c r="Q21">
        <f t="shared" si="6"/>
        <v>14.48199846153846</v>
      </c>
      <c r="R21">
        <f t="shared" si="6"/>
        <v>0.13934107692307693</v>
      </c>
      <c r="S21">
        <f t="shared" si="6"/>
        <v>94.13458076923075</v>
      </c>
    </row>
    <row r="22" spans="1:19" ht="15.75">
      <c r="A22" s="2" t="s">
        <v>28</v>
      </c>
      <c r="B22" s="14">
        <v>0</v>
      </c>
      <c r="C22" s="14">
        <v>149.88</v>
      </c>
      <c r="D22" s="2">
        <f t="shared" si="0"/>
        <v>0</v>
      </c>
      <c r="E22" s="2">
        <f>D22*3</f>
        <v>0</v>
      </c>
      <c r="F22" s="4">
        <f t="shared" si="2"/>
        <v>0</v>
      </c>
      <c r="G22" s="14">
        <f t="shared" si="5"/>
        <v>0</v>
      </c>
      <c r="I22" t="s">
        <v>64</v>
      </c>
      <c r="J22">
        <f aca="true" t="shared" si="7" ref="J22:S22">STDEV(J7:J19)</f>
        <v>0.2540432392330095</v>
      </c>
      <c r="K22">
        <f t="shared" si="7"/>
        <v>0.06605978527362505</v>
      </c>
      <c r="L22">
        <f t="shared" si="7"/>
        <v>0.044077112091284655</v>
      </c>
      <c r="M22">
        <f t="shared" si="7"/>
        <v>0.12185679291088218</v>
      </c>
      <c r="N22">
        <f t="shared" si="7"/>
        <v>0.025592884614874047</v>
      </c>
      <c r="O22">
        <f t="shared" si="7"/>
        <v>0.36229788659440043</v>
      </c>
      <c r="P22">
        <f t="shared" si="7"/>
        <v>0.033261046999070204</v>
      </c>
      <c r="Q22">
        <f t="shared" si="7"/>
        <v>0.319378982449956</v>
      </c>
      <c r="R22">
        <f t="shared" si="7"/>
        <v>0.03763762178207139</v>
      </c>
      <c r="S22">
        <f t="shared" si="7"/>
        <v>0.31516188621779617</v>
      </c>
    </row>
    <row r="23" spans="1:7" ht="15.75">
      <c r="A23" s="20" t="s">
        <v>40</v>
      </c>
      <c r="B23" s="14">
        <v>0</v>
      </c>
      <c r="C23" s="14">
        <v>227.8082</v>
      </c>
      <c r="D23" s="2">
        <f t="shared" si="0"/>
        <v>0</v>
      </c>
      <c r="E23" s="2">
        <f aca="true" t="shared" si="8" ref="E23:E29">D23*3</f>
        <v>0</v>
      </c>
      <c r="F23" s="4">
        <f t="shared" si="2"/>
        <v>0</v>
      </c>
      <c r="G23" s="14">
        <f t="shared" si="5"/>
        <v>0</v>
      </c>
    </row>
    <row r="24" spans="1:7" ht="15.75">
      <c r="A24" s="20" t="s">
        <v>41</v>
      </c>
      <c r="B24" s="14">
        <v>0</v>
      </c>
      <c r="C24" s="14">
        <v>325.8182</v>
      </c>
      <c r="D24" s="2">
        <f t="shared" si="0"/>
        <v>0</v>
      </c>
      <c r="E24" s="2">
        <f t="shared" si="8"/>
        <v>0</v>
      </c>
      <c r="F24" s="4">
        <f t="shared" si="2"/>
        <v>0</v>
      </c>
      <c r="G24" s="14">
        <f t="shared" si="5"/>
        <v>0</v>
      </c>
    </row>
    <row r="25" spans="1:7" ht="15.75">
      <c r="A25" s="20" t="s">
        <v>43</v>
      </c>
      <c r="B25" s="14">
        <v>0</v>
      </c>
      <c r="C25" s="14">
        <v>328.2382</v>
      </c>
      <c r="D25" s="2">
        <f t="shared" si="0"/>
        <v>0</v>
      </c>
      <c r="E25" s="2">
        <f t="shared" si="8"/>
        <v>0</v>
      </c>
      <c r="F25" s="4">
        <f t="shared" si="2"/>
        <v>0</v>
      </c>
      <c r="G25" s="14">
        <f t="shared" si="5"/>
        <v>0</v>
      </c>
    </row>
    <row r="26" spans="1:7" ht="15.75">
      <c r="A26" s="20" t="s">
        <v>44</v>
      </c>
      <c r="B26" s="14">
        <v>0</v>
      </c>
      <c r="C26" s="14">
        <v>329.8122</v>
      </c>
      <c r="D26" s="2">
        <f t="shared" si="0"/>
        <v>0</v>
      </c>
      <c r="E26" s="2">
        <f t="shared" si="8"/>
        <v>0</v>
      </c>
      <c r="F26" s="4">
        <f t="shared" si="2"/>
        <v>0</v>
      </c>
      <c r="G26" s="14">
        <f t="shared" si="5"/>
        <v>0</v>
      </c>
    </row>
    <row r="27" spans="1:7" ht="15.75">
      <c r="A27" s="20" t="s">
        <v>42</v>
      </c>
      <c r="B27" s="14">
        <v>0</v>
      </c>
      <c r="C27" s="14">
        <v>336.4782</v>
      </c>
      <c r="D27" s="2">
        <f t="shared" si="0"/>
        <v>0</v>
      </c>
      <c r="E27" s="2">
        <f t="shared" si="8"/>
        <v>0</v>
      </c>
      <c r="F27" s="4">
        <f t="shared" si="2"/>
        <v>0</v>
      </c>
      <c r="G27" s="14">
        <f t="shared" si="5"/>
        <v>0</v>
      </c>
    </row>
    <row r="28" spans="1:7" ht="15.75">
      <c r="A28" s="20" t="s">
        <v>45</v>
      </c>
      <c r="B28" s="14">
        <v>0</v>
      </c>
      <c r="C28" s="14">
        <v>348.6982</v>
      </c>
      <c r="D28" s="2">
        <f t="shared" si="0"/>
        <v>0</v>
      </c>
      <c r="E28" s="2">
        <f t="shared" si="8"/>
        <v>0</v>
      </c>
      <c r="F28" s="4">
        <f t="shared" si="2"/>
        <v>0</v>
      </c>
      <c r="G28" s="14">
        <f t="shared" si="5"/>
        <v>0</v>
      </c>
    </row>
    <row r="29" spans="1:7" ht="15.75">
      <c r="A29" s="20" t="s">
        <v>46</v>
      </c>
      <c r="B29" s="14">
        <v>0</v>
      </c>
      <c r="C29" s="14">
        <v>362.4982</v>
      </c>
      <c r="D29" s="2">
        <f t="shared" si="0"/>
        <v>0</v>
      </c>
      <c r="E29" s="2">
        <f t="shared" si="8"/>
        <v>0</v>
      </c>
      <c r="F29" s="4">
        <f t="shared" si="2"/>
        <v>0</v>
      </c>
      <c r="G29" s="14">
        <f t="shared" si="5"/>
        <v>0</v>
      </c>
    </row>
    <row r="30" spans="1:7" ht="12.75">
      <c r="A30" s="2" t="s">
        <v>8</v>
      </c>
      <c r="B30" s="14">
        <v>0.35</v>
      </c>
      <c r="C30" s="14">
        <v>71.85</v>
      </c>
      <c r="D30" s="2">
        <f t="shared" si="0"/>
        <v>0.0048712595685455815</v>
      </c>
      <c r="E30" s="2">
        <f aca="true" t="shared" si="9" ref="E30:E47">D30*1</f>
        <v>0.0048712595685455815</v>
      </c>
      <c r="F30" s="4">
        <f t="shared" si="2"/>
        <v>0.033323418115165135</v>
      </c>
      <c r="G30" s="14">
        <f aca="true" t="shared" si="10" ref="G30:G40">F30</f>
        <v>0.033323418115165135</v>
      </c>
    </row>
    <row r="31" spans="1:7" ht="12.75">
      <c r="A31" s="2" t="s">
        <v>33</v>
      </c>
      <c r="B31" s="14">
        <v>0</v>
      </c>
      <c r="C31" s="14">
        <v>134.69</v>
      </c>
      <c r="D31" s="2">
        <f t="shared" si="0"/>
        <v>0</v>
      </c>
      <c r="E31" s="2">
        <f t="shared" si="9"/>
        <v>0</v>
      </c>
      <c r="F31" s="4">
        <f t="shared" si="2"/>
        <v>0</v>
      </c>
      <c r="G31" s="14">
        <f>F31</f>
        <v>0</v>
      </c>
    </row>
    <row r="32" spans="1:7" ht="12.75">
      <c r="A32" s="2" t="s">
        <v>16</v>
      </c>
      <c r="B32" s="14">
        <v>0.35</v>
      </c>
      <c r="C32" s="14">
        <v>70.94</v>
      </c>
      <c r="D32" s="2">
        <f t="shared" si="0"/>
        <v>0.00493374682830561</v>
      </c>
      <c r="E32" s="2">
        <f t="shared" si="9"/>
        <v>0.00493374682830561</v>
      </c>
      <c r="F32" s="4">
        <f t="shared" si="2"/>
        <v>0.03375088231709352</v>
      </c>
      <c r="G32" s="14">
        <f t="shared" si="10"/>
        <v>0.03375088231709352</v>
      </c>
    </row>
    <row r="33" spans="1:7" ht="12.75">
      <c r="A33" s="2" t="s">
        <v>30</v>
      </c>
      <c r="B33" s="14">
        <v>0</v>
      </c>
      <c r="C33" s="15">
        <v>81.38</v>
      </c>
      <c r="D33" s="2">
        <f t="shared" si="0"/>
        <v>0</v>
      </c>
      <c r="E33" s="2">
        <f t="shared" si="9"/>
        <v>0</v>
      </c>
      <c r="F33" s="4">
        <f t="shared" si="2"/>
        <v>0</v>
      </c>
      <c r="G33" s="14">
        <f t="shared" si="10"/>
        <v>0</v>
      </c>
    </row>
    <row r="34" spans="1:7" ht="12.75">
      <c r="A34" s="20" t="s">
        <v>34</v>
      </c>
      <c r="B34" s="14">
        <v>0</v>
      </c>
      <c r="C34" s="15">
        <v>128.3994</v>
      </c>
      <c r="D34" s="2">
        <f t="shared" si="0"/>
        <v>0</v>
      </c>
      <c r="E34" s="2">
        <f t="shared" si="9"/>
        <v>0</v>
      </c>
      <c r="F34" s="4">
        <f t="shared" si="2"/>
        <v>0</v>
      </c>
      <c r="G34" s="14">
        <f>F34</f>
        <v>0</v>
      </c>
    </row>
    <row r="35" spans="1:7" ht="12.75">
      <c r="A35" s="20" t="s">
        <v>35</v>
      </c>
      <c r="B35" s="14">
        <v>0</v>
      </c>
      <c r="C35" s="15">
        <v>79.5394</v>
      </c>
      <c r="D35" s="2">
        <f t="shared" si="0"/>
        <v>0</v>
      </c>
      <c r="E35" s="2">
        <f t="shared" si="9"/>
        <v>0</v>
      </c>
      <c r="F35" s="4">
        <f t="shared" si="2"/>
        <v>0</v>
      </c>
      <c r="G35" s="14">
        <f>F35</f>
        <v>0</v>
      </c>
    </row>
    <row r="36" spans="1:7" ht="12.75">
      <c r="A36" s="20" t="s">
        <v>36</v>
      </c>
      <c r="B36" s="14">
        <v>0</v>
      </c>
      <c r="C36" s="15">
        <v>223.1894</v>
      </c>
      <c r="D36" s="2">
        <f t="shared" si="0"/>
        <v>0</v>
      </c>
      <c r="E36" s="2">
        <f t="shared" si="9"/>
        <v>0</v>
      </c>
      <c r="F36" s="4">
        <f t="shared" si="2"/>
        <v>0</v>
      </c>
      <c r="G36" s="14">
        <f>F36</f>
        <v>0</v>
      </c>
    </row>
    <row r="37" spans="1:7" ht="12.75">
      <c r="A37" s="2" t="s">
        <v>7</v>
      </c>
      <c r="B37" s="14">
        <v>0.25</v>
      </c>
      <c r="C37" s="15">
        <v>40.3114</v>
      </c>
      <c r="D37" s="2">
        <f t="shared" si="0"/>
        <v>0.006201719612814242</v>
      </c>
      <c r="E37" s="2">
        <f t="shared" si="9"/>
        <v>0.006201719612814242</v>
      </c>
      <c r="F37" s="4">
        <f t="shared" si="2"/>
        <v>0.04242485804396018</v>
      </c>
      <c r="G37" s="14">
        <f t="shared" si="10"/>
        <v>0.04242485804396018</v>
      </c>
    </row>
    <row r="38" spans="1:7" ht="12.75">
      <c r="A38" s="2" t="s">
        <v>6</v>
      </c>
      <c r="B38" s="14">
        <v>0.17</v>
      </c>
      <c r="C38" s="15">
        <v>56.08</v>
      </c>
      <c r="D38" s="2">
        <f t="shared" si="0"/>
        <v>0.003031383737517832</v>
      </c>
      <c r="E38" s="2">
        <f t="shared" si="9"/>
        <v>0.003031383737517832</v>
      </c>
      <c r="F38" s="4">
        <f t="shared" si="2"/>
        <v>0.020737155622971494</v>
      </c>
      <c r="G38" s="14">
        <f t="shared" si="10"/>
        <v>0.020737155622971494</v>
      </c>
    </row>
    <row r="39" spans="1:7" ht="12.75">
      <c r="A39" s="2" t="s">
        <v>20</v>
      </c>
      <c r="B39" s="14">
        <v>0.14</v>
      </c>
      <c r="C39" s="15">
        <v>153.33</v>
      </c>
      <c r="D39" s="2">
        <f t="shared" si="0"/>
        <v>0.0009130633274636405</v>
      </c>
      <c r="E39" s="2">
        <f t="shared" si="9"/>
        <v>0.0009130633274636405</v>
      </c>
      <c r="F39" s="4">
        <f t="shared" si="2"/>
        <v>0.006246103415051495</v>
      </c>
      <c r="G39" s="14">
        <f t="shared" si="10"/>
        <v>0.006246103415051495</v>
      </c>
    </row>
    <row r="40" spans="1:7" ht="12.75">
      <c r="A40" s="20" t="s">
        <v>29</v>
      </c>
      <c r="B40" s="14">
        <v>14.48</v>
      </c>
      <c r="C40" s="15">
        <v>103.62</v>
      </c>
      <c r="D40" s="2">
        <f t="shared" si="0"/>
        <v>0.13974136267129897</v>
      </c>
      <c r="E40" s="2">
        <f t="shared" si="9"/>
        <v>0.13974136267129897</v>
      </c>
      <c r="F40" s="4">
        <f t="shared" si="2"/>
        <v>0.955945744781769</v>
      </c>
      <c r="G40" s="14">
        <f t="shared" si="10"/>
        <v>0.955945744781769</v>
      </c>
    </row>
    <row r="41" spans="1:7" ht="15.75">
      <c r="A41" s="20" t="s">
        <v>65</v>
      </c>
      <c r="B41" s="14">
        <v>0.65</v>
      </c>
      <c r="C41" s="15">
        <v>29.8774</v>
      </c>
      <c r="D41" s="2">
        <f t="shared" si="0"/>
        <v>0.02175557444757576</v>
      </c>
      <c r="E41" s="2">
        <f t="shared" si="9"/>
        <v>0.02175557444757576</v>
      </c>
      <c r="F41" s="4">
        <f t="shared" si="2"/>
        <v>0.14882600556402398</v>
      </c>
      <c r="G41" s="14">
        <f aca="true" t="shared" si="11" ref="G41:G46">2*F41</f>
        <v>0.29765201112804796</v>
      </c>
    </row>
    <row r="42" spans="1:7" ht="15.75">
      <c r="A42" s="2" t="s">
        <v>11</v>
      </c>
      <c r="B42" s="14">
        <v>7.69</v>
      </c>
      <c r="C42" s="15">
        <v>61.98</v>
      </c>
      <c r="D42" s="2">
        <f t="shared" si="0"/>
        <v>0.1240722813810907</v>
      </c>
      <c r="E42" s="2">
        <f t="shared" si="9"/>
        <v>0.1240722813810907</v>
      </c>
      <c r="F42" s="4">
        <f t="shared" si="2"/>
        <v>0.8487563536259987</v>
      </c>
      <c r="G42" s="14">
        <f t="shared" si="11"/>
        <v>1.6975127072519973</v>
      </c>
    </row>
    <row r="43" spans="1:7" ht="15.75">
      <c r="A43" s="2" t="s">
        <v>19</v>
      </c>
      <c r="B43" s="14">
        <v>0</v>
      </c>
      <c r="C43" s="15">
        <v>94.2</v>
      </c>
      <c r="D43" s="2">
        <f t="shared" si="0"/>
        <v>0</v>
      </c>
      <c r="E43" s="2">
        <f t="shared" si="9"/>
        <v>0</v>
      </c>
      <c r="F43" s="4">
        <f t="shared" si="2"/>
        <v>0</v>
      </c>
      <c r="G43" s="14">
        <f t="shared" si="11"/>
        <v>0</v>
      </c>
    </row>
    <row r="44" spans="1:7" ht="15.75">
      <c r="A44" s="20" t="s">
        <v>53</v>
      </c>
      <c r="B44" s="14">
        <v>0</v>
      </c>
      <c r="C44" s="15">
        <v>281.81</v>
      </c>
      <c r="D44" s="2">
        <f t="shared" si="0"/>
        <v>0</v>
      </c>
      <c r="E44" s="2">
        <f t="shared" si="9"/>
        <v>0</v>
      </c>
      <c r="F44" s="4">
        <f t="shared" si="2"/>
        <v>0</v>
      </c>
      <c r="G44" s="14">
        <f t="shared" si="11"/>
        <v>0</v>
      </c>
    </row>
    <row r="45" spans="1:7" ht="15.75">
      <c r="A45" s="2" t="s">
        <v>31</v>
      </c>
      <c r="B45" s="14">
        <v>0</v>
      </c>
      <c r="C45" s="15">
        <v>186.935</v>
      </c>
      <c r="D45" s="2">
        <f t="shared" si="0"/>
        <v>0</v>
      </c>
      <c r="E45" s="2">
        <f t="shared" si="9"/>
        <v>0</v>
      </c>
      <c r="F45" s="4">
        <f t="shared" si="2"/>
        <v>0</v>
      </c>
      <c r="G45" s="14">
        <f t="shared" si="11"/>
        <v>0</v>
      </c>
    </row>
    <row r="46" spans="1:7" ht="15.75">
      <c r="A46" s="2" t="s">
        <v>66</v>
      </c>
      <c r="B46" s="14">
        <v>5.27</v>
      </c>
      <c r="C46" s="15">
        <v>18.015</v>
      </c>
      <c r="D46" s="2">
        <f t="shared" si="0"/>
        <v>0.292533999444907</v>
      </c>
      <c r="E46" s="2">
        <f t="shared" si="9"/>
        <v>0.292533999444907</v>
      </c>
      <c r="F46" s="4">
        <f t="shared" si="2"/>
        <v>2.0011729285275313</v>
      </c>
      <c r="G46" s="14">
        <f t="shared" si="11"/>
        <v>4.0023458570550625</v>
      </c>
    </row>
    <row r="47" spans="1:7" ht="15.75">
      <c r="A47" s="20" t="s">
        <v>38</v>
      </c>
      <c r="B47" s="14">
        <v>0</v>
      </c>
      <c r="C47" s="15"/>
      <c r="D47" s="2"/>
      <c r="E47" s="2">
        <f t="shared" si="9"/>
        <v>0</v>
      </c>
      <c r="F47" s="2"/>
      <c r="G47" s="14"/>
    </row>
    <row r="48" spans="1:7" ht="15.75">
      <c r="A48" s="20" t="s">
        <v>52</v>
      </c>
      <c r="B48" s="14">
        <v>0</v>
      </c>
      <c r="C48" s="15">
        <v>265.78</v>
      </c>
      <c r="D48" s="2">
        <f t="shared" si="0"/>
        <v>0</v>
      </c>
      <c r="E48" s="2">
        <f>D48*5</f>
        <v>0</v>
      </c>
      <c r="F48" s="4">
        <f aca="true" t="shared" si="12" ref="F48:F54">E48*$D$62</f>
        <v>0</v>
      </c>
      <c r="G48" s="14">
        <f>F48*2/5</f>
        <v>0</v>
      </c>
    </row>
    <row r="49" spans="1:7" ht="15.75">
      <c r="A49" s="2" t="s">
        <v>9</v>
      </c>
      <c r="B49" s="14">
        <v>42.15</v>
      </c>
      <c r="C49" s="14">
        <v>141.94</v>
      </c>
      <c r="D49" s="2">
        <f t="shared" si="0"/>
        <v>0.29695646047625757</v>
      </c>
      <c r="E49" s="2">
        <f>5*D49</f>
        <v>1.4847823023812878</v>
      </c>
      <c r="F49" s="4">
        <f t="shared" si="12"/>
        <v>10.157130979374585</v>
      </c>
      <c r="G49" s="14">
        <f>F49*2/5</f>
        <v>4.062852391749834</v>
      </c>
    </row>
    <row r="50" spans="1:7" ht="15.75">
      <c r="A50" s="20" t="s">
        <v>50</v>
      </c>
      <c r="B50" s="14">
        <v>0</v>
      </c>
      <c r="C50" s="14">
        <v>441.89</v>
      </c>
      <c r="D50" s="2">
        <f t="shared" si="0"/>
        <v>0</v>
      </c>
      <c r="E50" s="2">
        <f>5*D50</f>
        <v>0</v>
      </c>
      <c r="F50" s="4">
        <f t="shared" si="12"/>
        <v>0</v>
      </c>
      <c r="G50" s="14">
        <f>F50*2/5</f>
        <v>0</v>
      </c>
    </row>
    <row r="51" spans="1:7" ht="15.75">
      <c r="A51" s="2" t="s">
        <v>25</v>
      </c>
      <c r="B51" s="14">
        <v>0</v>
      </c>
      <c r="C51" s="14">
        <v>229.84</v>
      </c>
      <c r="D51" s="2">
        <f t="shared" si="0"/>
        <v>0</v>
      </c>
      <c r="E51" s="2">
        <f>D51*5</f>
        <v>0</v>
      </c>
      <c r="F51" s="4">
        <f t="shared" si="12"/>
        <v>0</v>
      </c>
      <c r="G51" s="14">
        <f>F51*2/5</f>
        <v>0</v>
      </c>
    </row>
    <row r="52" spans="1:7" ht="15.75">
      <c r="A52" s="20" t="s">
        <v>37</v>
      </c>
      <c r="B52" s="14">
        <v>0</v>
      </c>
      <c r="C52" s="14">
        <v>143.938</v>
      </c>
      <c r="D52" s="2">
        <f>B52/C52</f>
        <v>0</v>
      </c>
      <c r="E52" s="2">
        <f>D52*3</f>
        <v>0</v>
      </c>
      <c r="F52" s="4">
        <f t="shared" si="12"/>
        <v>0</v>
      </c>
      <c r="G52" s="14">
        <f>F52/3</f>
        <v>0</v>
      </c>
    </row>
    <row r="53" spans="1:7" ht="15.75">
      <c r="A53" s="2" t="s">
        <v>21</v>
      </c>
      <c r="B53" s="15">
        <v>0</v>
      </c>
      <c r="C53" s="15">
        <v>44.01</v>
      </c>
      <c r="D53" s="3">
        <f t="shared" si="0"/>
        <v>0</v>
      </c>
      <c r="E53" s="3">
        <f>D53*2</f>
        <v>0</v>
      </c>
      <c r="F53" s="4">
        <f t="shared" si="12"/>
        <v>0</v>
      </c>
      <c r="G53" s="14">
        <f>F53/2</f>
        <v>0</v>
      </c>
    </row>
    <row r="54" spans="1:7" ht="16.5" thickBot="1">
      <c r="A54" s="2" t="s">
        <v>24</v>
      </c>
      <c r="B54" s="23">
        <v>0</v>
      </c>
      <c r="C54" s="15">
        <v>80.06</v>
      </c>
      <c r="D54" s="3">
        <f t="shared" si="0"/>
        <v>0</v>
      </c>
      <c r="E54" s="6">
        <f>D54*3</f>
        <v>0</v>
      </c>
      <c r="F54" s="4">
        <f t="shared" si="12"/>
        <v>0</v>
      </c>
      <c r="G54" s="14">
        <f>F54/3</f>
        <v>0</v>
      </c>
    </row>
    <row r="55" spans="1:5" ht="12.75">
      <c r="A55" s="18" t="s">
        <v>13</v>
      </c>
      <c r="B55" s="24">
        <f>SUM(B7:B54)</f>
        <v>100.07</v>
      </c>
      <c r="E55">
        <f>SUM(E7:E54)</f>
        <v>2.923625392635651</v>
      </c>
    </row>
    <row r="57" spans="5:7" ht="12.75">
      <c r="E57" s="12" t="s">
        <v>14</v>
      </c>
      <c r="F57" s="8"/>
      <c r="G57" s="11">
        <v>20</v>
      </c>
    </row>
    <row r="59" ht="12.75">
      <c r="B59" s="26" t="s">
        <v>67</v>
      </c>
    </row>
    <row r="61" spans="3:6" ht="12.75">
      <c r="C61" s="9" t="s">
        <v>22</v>
      </c>
      <c r="D61" s="9"/>
      <c r="E61" s="9"/>
      <c r="F61" s="9"/>
    </row>
    <row r="62" spans="3:6" ht="12.75">
      <c r="C62" s="10" t="s">
        <v>15</v>
      </c>
      <c r="D62" s="9">
        <f>G57/E55</f>
        <v>6.840821690213184</v>
      </c>
      <c r="E62" s="9"/>
      <c r="F62" s="9"/>
    </row>
    <row r="63" spans="3:6" ht="12.75">
      <c r="C63" s="9"/>
      <c r="D63" s="9"/>
      <c r="E63" s="9"/>
      <c r="F63" s="9"/>
    </row>
    <row r="64" spans="3:6" ht="12.75">
      <c r="C64" s="9" t="s">
        <v>23</v>
      </c>
      <c r="D64" s="9"/>
      <c r="E64" s="9"/>
      <c r="F64" s="9"/>
    </row>
    <row r="69" spans="1:3" ht="18.75">
      <c r="A69" s="26" t="s">
        <v>69</v>
      </c>
      <c r="C69" s="25" t="s">
        <v>70</v>
      </c>
    </row>
    <row r="70" spans="1:3" ht="18.75">
      <c r="A70" s="26" t="s">
        <v>68</v>
      </c>
      <c r="C70" s="25" t="s">
        <v>72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yang</cp:lastModifiedBy>
  <cp:lastPrinted>2010-10-26T19:11:45Z</cp:lastPrinted>
  <dcterms:created xsi:type="dcterms:W3CDTF">2008-07-18T22:22:05Z</dcterms:created>
  <dcterms:modified xsi:type="dcterms:W3CDTF">2013-07-18T21:20:39Z</dcterms:modified>
  <cp:category/>
  <cp:version/>
  <cp:contentType/>
  <cp:contentStatus/>
</cp:coreProperties>
</file>