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hilles\Documents\Data\Single Crystal\R060439Quenselite\"/>
    </mc:Choice>
  </mc:AlternateContent>
  <bookViews>
    <workbookView xWindow="0" yWindow="0" windowWidth="11280" windowHeight="8783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36" i="1" l="1"/>
  <c r="K37" i="1"/>
  <c r="K35" i="1"/>
  <c r="B36" i="1"/>
  <c r="D28" i="1"/>
  <c r="E28" i="1"/>
  <c r="D29" i="1"/>
  <c r="E29" i="1"/>
  <c r="C29" i="1"/>
  <c r="C28" i="1"/>
  <c r="B35" i="1" s="1"/>
  <c r="D35" i="1" s="1"/>
  <c r="E35" i="1" s="1"/>
  <c r="B38" i="1" l="1"/>
  <c r="D37" i="1"/>
  <c r="E37" i="1" s="1"/>
  <c r="D36" i="1"/>
  <c r="E36" i="1" s="1"/>
  <c r="E38" i="1" l="1"/>
  <c r="D45" i="1" s="1"/>
  <c r="F35" i="1" s="1"/>
  <c r="G35" i="1" l="1"/>
  <c r="F37" i="1"/>
  <c r="G37" i="1" s="1"/>
  <c r="F36" i="1"/>
  <c r="G36" i="1" s="1"/>
</calcChain>
</file>

<file path=xl/sharedStrings.xml><?xml version="1.0" encoding="utf-8"?>
<sst xmlns="http://schemas.openxmlformats.org/spreadsheetml/2006/main" count="63" uniqueCount="32">
  <si>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</si>
  <si>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</si>
  <si>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</si>
  <si>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</si>
  <si>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</si>
  <si>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</si>
  <si>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</si>
  <si>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</si>
  <si>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PbO</t>
  </si>
  <si>
    <t>Total:</t>
  </si>
  <si>
    <t>Enter Oxygens in formula:</t>
  </si>
  <si>
    <t>Oxygen Factor Calculation:</t>
  </si>
  <si>
    <t>F=</t>
  </si>
  <si>
    <t>F is factor for anion proportion calculation</t>
  </si>
  <si>
    <r>
      <t>Mn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</si>
  <si>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</si>
  <si>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t>Point#</t>
  </si>
  <si>
    <t>Comment</t>
  </si>
  <si>
    <t>Mn</t>
  </si>
  <si>
    <t>Pb</t>
  </si>
  <si>
    <t>Total</t>
  </si>
  <si>
    <t>Mn2O3</t>
  </si>
  <si>
    <t>R060439</t>
  </si>
  <si>
    <t>average</t>
  </si>
  <si>
    <t>std dev</t>
  </si>
  <si>
    <t>Sample Description: Quenselite</t>
  </si>
  <si>
    <r>
      <t>PbMn</t>
    </r>
    <r>
      <rPr>
        <vertAlign val="superscript"/>
        <sz val="9"/>
        <color rgb="FF333333"/>
        <rFont val="Verdana"/>
        <family val="2"/>
      </rPr>
      <t>3+</t>
    </r>
    <r>
      <rPr>
        <sz val="9"/>
        <color rgb="FF333333"/>
        <rFont val="Verdana"/>
        <family val="2"/>
      </rPr>
      <t>O</t>
    </r>
    <r>
      <rPr>
        <vertAlign val="subscript"/>
        <sz val="9"/>
        <color rgb="FF333333"/>
        <rFont val="Verdana"/>
        <family val="2"/>
      </rPr>
      <t>2</t>
    </r>
    <r>
      <rPr>
        <sz val="9"/>
        <color rgb="FF333333"/>
        <rFont val="Verdana"/>
        <family val="2"/>
      </rPr>
      <t>(OH)</t>
    </r>
  </si>
  <si>
    <t>H</t>
  </si>
  <si>
    <t>e-</t>
  </si>
  <si>
    <t>occ</t>
  </si>
  <si>
    <t>occ e-</t>
  </si>
  <si>
    <r>
      <t>Pb</t>
    </r>
    <r>
      <rPr>
        <b/>
        <vertAlign val="subscript"/>
        <sz val="9"/>
        <color rgb="FF333333"/>
        <rFont val="Verdana"/>
        <family val="2"/>
      </rPr>
      <t>1.02</t>
    </r>
    <r>
      <rPr>
        <b/>
        <sz val="9"/>
        <color rgb="FF333333"/>
        <rFont val="Verdana"/>
        <family val="2"/>
      </rPr>
      <t>Mn</t>
    </r>
    <r>
      <rPr>
        <b/>
        <vertAlign val="superscript"/>
        <sz val="9"/>
        <color rgb="FF333333"/>
        <rFont val="Verdana"/>
        <family val="2"/>
      </rPr>
      <t>3+</t>
    </r>
    <r>
      <rPr>
        <b/>
        <vertAlign val="subscript"/>
        <sz val="9"/>
        <color rgb="FF333333"/>
        <rFont val="Verdana"/>
        <family val="2"/>
      </rPr>
      <t>0.99</t>
    </r>
    <r>
      <rPr>
        <b/>
        <sz val="9"/>
        <color rgb="FF333333"/>
        <rFont val="Verdana"/>
        <family val="2"/>
      </rPr>
      <t>O</t>
    </r>
    <r>
      <rPr>
        <b/>
        <vertAlign val="subscript"/>
        <sz val="9"/>
        <color rgb="FF333333"/>
        <rFont val="Verdana"/>
        <family val="2"/>
      </rPr>
      <t>2</t>
    </r>
    <r>
      <rPr>
        <b/>
        <sz val="9"/>
        <color rgb="FF333333"/>
        <rFont val="Verdana"/>
        <family val="2"/>
      </rPr>
      <t>(OH)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</si>
</sst>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rgb="FF333333"/>
      <name val="Verdana"/>
      <family val="2"/>
    </font>
    <font>
      <vertAlign val="superscript"/>
      <sz val="9"/>
      <color rgb="FF333333"/>
      <name val="Verdana"/>
      <family val="2"/>
    </font>
    <font>
      <vertAlign val="subscript"/>
      <sz val="9"/>
      <color rgb="FF333333"/>
      <name val="Verdana"/>
      <family val="2"/>
    </font>
    <font>
      <b/>
      <sz val="9"/>
      <color rgb="FF333333"/>
      <name val="Verdana"/>
      <family val="2"/>
    </font>
    <font>
      <b/>
      <vertAlign val="subscript"/>
      <sz val="9"/>
      <color rgb="FF333333"/>
      <name val="Verdana"/>
      <family val="2"/>
    </font>
    <font>
      <b/>
      <vertAlign val="superscript"/>
      <sz val="9"/>
      <color rgb="FF333333"/>
      <name val="Verdana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2" fontId="0" fillId="0" borderId="1" xfId="0" applyNumberFormat="1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0" fontId="5" fillId="0" borderId="0" xfId="0" applyFont="1"/>
    <xf numFmtId="0" fontId="6" fillId="0" borderId="0" xfId="0" applyFont="1"/>
    <xf numFmtId="0" fontId="1" fillId="2" borderId="0" xfId="1" applyFont="1" applyFill="1"/>
    <xf numFmtId="0" fontId="7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topLeftCell="A18" zoomScale="118" zoomScaleNormal="110" workbookViewId="0">
      <selection activeCell="H27" sqref="H27"/>
    </sheetView>
  </sheetViews>
  <sheetFormatPr defaultRowHeight="14.25" x14ac:dyDescent="0.45"/>
  <cols>
    <col min="5" max="5" width="9.3984375" customWidth="1"/>
    <col min="6" max="6" width="11.86328125" customWidth="1"/>
    <col min="9" max="9" width="3.06640625" customWidth="1"/>
    <col min="10" max="10" width="7.53125" customWidth="1"/>
    <col min="11" max="11" width="5.33203125" bestFit="1" customWidth="1"/>
  </cols>
  <sheetData>
    <row r="1" spans="1:7" x14ac:dyDescent="0.45">
      <c r="A1" s="6" t="s">
        <v>0</v>
      </c>
      <c r="B1" s="7"/>
      <c r="C1" s="7"/>
      <c r="D1" s="7"/>
      <c r="E1" s="1"/>
      <c r="F1" s="1"/>
      <c r="G1" s="1"/>
    </row>
    <row r="2" spans="1:7" s="20" customFormat="1" x14ac:dyDescent="0.45">
      <c r="A2" s="20" t="s">
        <v>16</v>
      </c>
      <c r="B2" s="20" t="s">
        <v>17</v>
      </c>
      <c r="C2" s="20" t="s">
        <v>21</v>
      </c>
      <c r="D2" s="20" t="s">
        <v>8</v>
      </c>
      <c r="E2" s="20" t="s">
        <v>20</v>
      </c>
    </row>
    <row r="3" spans="1:7" x14ac:dyDescent="0.45">
      <c r="A3">
        <v>1</v>
      </c>
      <c r="B3" t="s">
        <v>22</v>
      </c>
      <c r="C3">
        <v>24.566800000000001</v>
      </c>
      <c r="D3">
        <v>71.455820000000003</v>
      </c>
      <c r="E3">
        <v>96.022620000000003</v>
      </c>
    </row>
    <row r="4" spans="1:7" x14ac:dyDescent="0.45">
      <c r="A4">
        <v>2</v>
      </c>
      <c r="B4" t="s">
        <v>22</v>
      </c>
      <c r="C4">
        <v>24.70598</v>
      </c>
      <c r="D4">
        <v>71.752039999999994</v>
      </c>
      <c r="E4">
        <v>96.458029999999994</v>
      </c>
    </row>
    <row r="5" spans="1:7" x14ac:dyDescent="0.45">
      <c r="A5">
        <v>3</v>
      </c>
      <c r="B5" t="s">
        <v>22</v>
      </c>
      <c r="C5">
        <v>24.679200000000002</v>
      </c>
      <c r="D5">
        <v>71.712720000000004</v>
      </c>
      <c r="E5">
        <v>96.391930000000002</v>
      </c>
    </row>
    <row r="6" spans="1:7" x14ac:dyDescent="0.45">
      <c r="A6">
        <v>4</v>
      </c>
      <c r="B6" t="s">
        <v>22</v>
      </c>
      <c r="C6">
        <v>24.7257</v>
      </c>
      <c r="D6">
        <v>71.342370000000003</v>
      </c>
      <c r="E6">
        <v>96.068070000000006</v>
      </c>
    </row>
    <row r="7" spans="1:7" x14ac:dyDescent="0.45">
      <c r="A7">
        <v>5</v>
      </c>
      <c r="B7" t="s">
        <v>22</v>
      </c>
      <c r="C7">
        <v>24.653790000000001</v>
      </c>
      <c r="D7">
        <v>71.617559999999997</v>
      </c>
      <c r="E7">
        <v>96.271349999999998</v>
      </c>
    </row>
    <row r="8" spans="1:7" x14ac:dyDescent="0.45">
      <c r="A8">
        <v>6</v>
      </c>
      <c r="B8" t="s">
        <v>22</v>
      </c>
      <c r="C8">
        <v>24.77985</v>
      </c>
      <c r="D8">
        <v>71.333590000000001</v>
      </c>
      <c r="E8">
        <v>96.113439999999997</v>
      </c>
    </row>
    <row r="9" spans="1:7" x14ac:dyDescent="0.45">
      <c r="A9">
        <v>7</v>
      </c>
      <c r="B9" t="s">
        <v>22</v>
      </c>
      <c r="C9">
        <v>24.74643</v>
      </c>
      <c r="D9">
        <v>71.444969999999998</v>
      </c>
      <c r="E9">
        <v>96.191389999999998</v>
      </c>
    </row>
    <row r="10" spans="1:7" x14ac:dyDescent="0.45">
      <c r="A10">
        <v>8</v>
      </c>
      <c r="B10" t="s">
        <v>22</v>
      </c>
      <c r="C10">
        <v>24.63673</v>
      </c>
      <c r="D10">
        <v>71.752560000000003</v>
      </c>
      <c r="E10">
        <v>96.389300000000006</v>
      </c>
    </row>
    <row r="11" spans="1:7" x14ac:dyDescent="0.45">
      <c r="A11">
        <v>9</v>
      </c>
      <c r="B11" t="s">
        <v>22</v>
      </c>
      <c r="C11">
        <v>24.454429999999999</v>
      </c>
      <c r="D11">
        <v>71.681309999999996</v>
      </c>
      <c r="E11">
        <v>96.135750000000002</v>
      </c>
    </row>
    <row r="12" spans="1:7" x14ac:dyDescent="0.45">
      <c r="A12">
        <v>10</v>
      </c>
      <c r="B12" t="s">
        <v>22</v>
      </c>
      <c r="C12">
        <v>24.69173</v>
      </c>
      <c r="D12">
        <v>71.458330000000004</v>
      </c>
      <c r="E12">
        <v>96.150059999999996</v>
      </c>
    </row>
    <row r="13" spans="1:7" x14ac:dyDescent="0.45">
      <c r="A13">
        <v>11</v>
      </c>
      <c r="B13" t="s">
        <v>22</v>
      </c>
      <c r="C13">
        <v>24.529540000000001</v>
      </c>
      <c r="D13">
        <v>71.234070000000003</v>
      </c>
      <c r="E13">
        <v>95.76361</v>
      </c>
    </row>
    <row r="14" spans="1:7" x14ac:dyDescent="0.45">
      <c r="A14">
        <v>12</v>
      </c>
      <c r="B14" t="s">
        <v>22</v>
      </c>
      <c r="C14">
        <v>24.55894</v>
      </c>
      <c r="D14">
        <v>71.658010000000004</v>
      </c>
      <c r="E14">
        <v>96.216949999999997</v>
      </c>
    </row>
    <row r="15" spans="1:7" x14ac:dyDescent="0.45">
      <c r="A15">
        <v>13</v>
      </c>
      <c r="B15" t="s">
        <v>22</v>
      </c>
      <c r="C15">
        <v>24.502790000000001</v>
      </c>
      <c r="D15">
        <v>71.729969999999994</v>
      </c>
      <c r="E15">
        <v>96.232770000000002</v>
      </c>
    </row>
    <row r="16" spans="1:7" x14ac:dyDescent="0.45">
      <c r="A16">
        <v>14</v>
      </c>
      <c r="B16" t="s">
        <v>22</v>
      </c>
      <c r="C16">
        <v>24.54673</v>
      </c>
      <c r="D16">
        <v>71.412739999999999</v>
      </c>
      <c r="E16">
        <v>95.959469999999996</v>
      </c>
    </row>
    <row r="17" spans="1:15" x14ac:dyDescent="0.45">
      <c r="A17">
        <v>15</v>
      </c>
      <c r="B17" t="s">
        <v>22</v>
      </c>
      <c r="C17">
        <v>24.453330000000001</v>
      </c>
      <c r="D17">
        <v>71.478200000000001</v>
      </c>
      <c r="E17">
        <v>95.931529999999995</v>
      </c>
    </row>
    <row r="18" spans="1:15" x14ac:dyDescent="0.45">
      <c r="A18">
        <v>16</v>
      </c>
      <c r="B18" t="s">
        <v>22</v>
      </c>
      <c r="C18">
        <v>24.449809999999999</v>
      </c>
      <c r="D18">
        <v>71.457080000000005</v>
      </c>
      <c r="E18">
        <v>95.906890000000004</v>
      </c>
    </row>
    <row r="19" spans="1:15" x14ac:dyDescent="0.45">
      <c r="A19">
        <v>17</v>
      </c>
      <c r="B19" t="s">
        <v>22</v>
      </c>
      <c r="C19">
        <v>24.404319999999998</v>
      </c>
      <c r="D19">
        <v>71.364769999999993</v>
      </c>
      <c r="E19">
        <v>95.769080000000002</v>
      </c>
    </row>
    <row r="20" spans="1:15" x14ac:dyDescent="0.45">
      <c r="A20">
        <v>18</v>
      </c>
      <c r="B20" t="s">
        <v>22</v>
      </c>
      <c r="C20">
        <v>24.54149</v>
      </c>
      <c r="D20">
        <v>71.545270000000002</v>
      </c>
      <c r="E20">
        <v>96.086759999999998</v>
      </c>
    </row>
    <row r="21" spans="1:15" x14ac:dyDescent="0.45">
      <c r="A21">
        <v>19</v>
      </c>
      <c r="B21" t="s">
        <v>22</v>
      </c>
      <c r="C21">
        <v>24.46377</v>
      </c>
      <c r="D21">
        <v>71.194959999999995</v>
      </c>
      <c r="E21">
        <v>95.658730000000006</v>
      </c>
    </row>
    <row r="22" spans="1:15" x14ac:dyDescent="0.45">
      <c r="A22">
        <v>20</v>
      </c>
      <c r="B22" t="s">
        <v>22</v>
      </c>
      <c r="C22">
        <v>24.438739999999999</v>
      </c>
      <c r="D22">
        <v>71.494230000000002</v>
      </c>
      <c r="E22">
        <v>95.932980000000001</v>
      </c>
    </row>
    <row r="23" spans="1:15" x14ac:dyDescent="0.45">
      <c r="A23">
        <v>21</v>
      </c>
      <c r="B23" t="s">
        <v>22</v>
      </c>
      <c r="C23">
        <v>24.521439999999998</v>
      </c>
      <c r="D23">
        <v>71.312240000000003</v>
      </c>
      <c r="E23">
        <v>95.833680000000001</v>
      </c>
    </row>
    <row r="24" spans="1:15" x14ac:dyDescent="0.45">
      <c r="A24">
        <v>22</v>
      </c>
      <c r="B24" t="s">
        <v>22</v>
      </c>
      <c r="C24">
        <v>24.37331</v>
      </c>
      <c r="D24">
        <v>71.505780000000001</v>
      </c>
      <c r="E24">
        <v>95.879099999999994</v>
      </c>
    </row>
    <row r="25" spans="1:15" x14ac:dyDescent="0.45">
      <c r="A25">
        <v>23</v>
      </c>
      <c r="B25" t="s">
        <v>22</v>
      </c>
      <c r="C25">
        <v>24.574739999999998</v>
      </c>
      <c r="D25">
        <v>72.047809999999998</v>
      </c>
      <c r="E25">
        <v>96.622540000000001</v>
      </c>
    </row>
    <row r="26" spans="1:15" x14ac:dyDescent="0.45">
      <c r="A26">
        <v>24</v>
      </c>
      <c r="B26" t="s">
        <v>22</v>
      </c>
      <c r="C26">
        <v>24.45298</v>
      </c>
      <c r="D26">
        <v>71.118809999999996</v>
      </c>
      <c r="E26">
        <v>95.571789999999993</v>
      </c>
    </row>
    <row r="27" spans="1:15" x14ac:dyDescent="0.45">
      <c r="A27">
        <v>25</v>
      </c>
      <c r="B27" t="s">
        <v>22</v>
      </c>
      <c r="C27">
        <v>24.46669</v>
      </c>
      <c r="D27">
        <v>71.841430000000003</v>
      </c>
      <c r="E27">
        <v>96.308120000000002</v>
      </c>
    </row>
    <row r="28" spans="1:15" x14ac:dyDescent="0.45">
      <c r="B28" s="31" t="s">
        <v>23</v>
      </c>
      <c r="C28" s="31">
        <f>AVERAGE(C3:C27)</f>
        <v>24.556770400000001</v>
      </c>
      <c r="D28" s="31">
        <f t="shared" ref="D28:E28" si="0">AVERAGE(D3:D27)</f>
        <v>71.517865599999993</v>
      </c>
      <c r="E28" s="31">
        <f t="shared" si="0"/>
        <v>96.074637600000003</v>
      </c>
      <c r="I28" s="21"/>
      <c r="J28" s="21"/>
      <c r="K28" s="21"/>
      <c r="L28" s="21"/>
      <c r="M28" s="21"/>
      <c r="N28" s="21"/>
      <c r="O28" s="21"/>
    </row>
    <row r="29" spans="1:15" x14ac:dyDescent="0.45">
      <c r="B29" s="31" t="s">
        <v>24</v>
      </c>
      <c r="C29" s="31">
        <f>_xlfn.STDEV.P(C3:C27)</f>
        <v>0.11352384219995394</v>
      </c>
      <c r="D29" s="31">
        <f t="shared" ref="D29:E29" si="1">_xlfn.STDEV.P(D3:D27)</f>
        <v>0.21351506384477897</v>
      </c>
      <c r="E29" s="31">
        <f t="shared" si="1"/>
        <v>0.25353355101493008</v>
      </c>
    </row>
    <row r="30" spans="1:15" x14ac:dyDescent="0.45">
      <c r="A30" s="2"/>
      <c r="B30" s="1"/>
      <c r="C30" s="20" t="s">
        <v>21</v>
      </c>
      <c r="D30" s="20" t="s">
        <v>8</v>
      </c>
      <c r="E30" s="20" t="s">
        <v>20</v>
      </c>
      <c r="F30" s="1"/>
      <c r="G30" s="1"/>
    </row>
    <row r="31" spans="1:15" x14ac:dyDescent="0.45">
      <c r="A31" s="2"/>
      <c r="B31" s="1"/>
      <c r="C31" s="1"/>
      <c r="D31" s="1"/>
      <c r="E31" s="1"/>
      <c r="F31" s="1"/>
      <c r="G31" s="1"/>
    </row>
    <row r="32" spans="1:15" x14ac:dyDescent="0.45">
      <c r="A32" s="22" t="s">
        <v>25</v>
      </c>
      <c r="B32" s="3"/>
      <c r="C32" s="3"/>
      <c r="D32" s="3"/>
      <c r="E32" s="23" t="s">
        <v>26</v>
      </c>
      <c r="F32" s="1"/>
      <c r="G32" s="1"/>
    </row>
    <row r="34" spans="1:12" ht="14.65" thickBot="1" x14ac:dyDescent="0.5">
      <c r="A34" s="11" t="s">
        <v>1</v>
      </c>
      <c r="B34" s="11" t="s">
        <v>2</v>
      </c>
      <c r="C34" s="11" t="s">
        <v>3</v>
      </c>
      <c r="D34" s="11" t="s">
        <v>4</v>
      </c>
      <c r="E34" s="11" t="s">
        <v>5</v>
      </c>
      <c r="F34" s="11" t="s">
        <v>6</v>
      </c>
      <c r="G34" s="11" t="s">
        <v>7</v>
      </c>
      <c r="I34" t="s">
        <v>28</v>
      </c>
      <c r="J34" t="s">
        <v>29</v>
      </c>
      <c r="K34" t="s">
        <v>30</v>
      </c>
    </row>
    <row r="35" spans="1:12" ht="15" x14ac:dyDescent="0.5">
      <c r="A35" s="8" t="s">
        <v>14</v>
      </c>
      <c r="B35" s="10">
        <f>C28</f>
        <v>24.556770400000001</v>
      </c>
      <c r="C35" s="10">
        <v>157.8742</v>
      </c>
      <c r="D35" s="24">
        <f>B35/C35</f>
        <v>0.15554644394080858</v>
      </c>
      <c r="E35" s="24">
        <f t="shared" ref="E35" si="2">3*D35</f>
        <v>0.46663933182242573</v>
      </c>
      <c r="F35" s="25">
        <f>E35*$D$45</f>
        <v>1.4809612398447496</v>
      </c>
      <c r="G35" s="10">
        <f t="shared" ref="G35" si="3">F35*2/3</f>
        <v>0.98730749322983302</v>
      </c>
      <c r="H35" s="29" t="s">
        <v>18</v>
      </c>
      <c r="I35" s="26">
        <v>25</v>
      </c>
      <c r="J35" s="28">
        <v>0.96267999999999998</v>
      </c>
      <c r="K35" s="27">
        <f>I35*J35</f>
        <v>24.067</v>
      </c>
      <c r="L35" s="26"/>
    </row>
    <row r="36" spans="1:12" x14ac:dyDescent="0.45">
      <c r="A36" s="8" t="s">
        <v>8</v>
      </c>
      <c r="B36" s="10">
        <f>D28</f>
        <v>71.517865599999993</v>
      </c>
      <c r="C36" s="12">
        <v>223.18940000000001</v>
      </c>
      <c r="D36" s="24">
        <f t="shared" ref="D36:D37" si="4">B36/C36</f>
        <v>0.3204357626303041</v>
      </c>
      <c r="E36" s="24">
        <f t="shared" ref="E36:E37" si="5">D36*1</f>
        <v>0.3204357626303041</v>
      </c>
      <c r="F36" s="25">
        <f>E36*$D$45</f>
        <v>1.0169587344089519</v>
      </c>
      <c r="G36" s="10">
        <f>F36</f>
        <v>1.0169587344089519</v>
      </c>
      <c r="H36" s="29" t="s">
        <v>19</v>
      </c>
      <c r="I36" s="26">
        <v>82</v>
      </c>
      <c r="J36" s="28">
        <v>0.94618999999999998</v>
      </c>
      <c r="K36" s="27">
        <f t="shared" ref="K36:K37" si="6">I36*J36</f>
        <v>77.587580000000003</v>
      </c>
      <c r="L36" s="26"/>
    </row>
    <row r="37" spans="1:12" ht="15" x14ac:dyDescent="0.5">
      <c r="A37" s="9" t="s">
        <v>15</v>
      </c>
      <c r="B37" s="10">
        <v>2.85</v>
      </c>
      <c r="C37" s="12">
        <v>18.015000000000001</v>
      </c>
      <c r="D37" s="24">
        <f t="shared" si="4"/>
        <v>0.15820149875104081</v>
      </c>
      <c r="E37" s="24">
        <f t="shared" si="5"/>
        <v>0.15820149875104081</v>
      </c>
      <c r="F37" s="25">
        <f>E37*$D$45</f>
        <v>0.5020800257462984</v>
      </c>
      <c r="G37" s="10">
        <f t="shared" ref="G37" si="7">2*F37</f>
        <v>1.0041600514925968</v>
      </c>
      <c r="H37" s="29" t="s">
        <v>27</v>
      </c>
      <c r="I37" s="26">
        <v>1</v>
      </c>
      <c r="J37" s="28">
        <v>0.96091000000000004</v>
      </c>
      <c r="K37" s="27">
        <f t="shared" si="6"/>
        <v>0.96091000000000004</v>
      </c>
      <c r="L37" s="26"/>
    </row>
    <row r="38" spans="1:12" x14ac:dyDescent="0.45">
      <c r="A38" s="13" t="s">
        <v>9</v>
      </c>
      <c r="B38" s="14">
        <f>SUM(B35:B37)</f>
        <v>98.924635999999992</v>
      </c>
      <c r="E38">
        <f>SUM(E35:E37)</f>
        <v>0.94527659320377067</v>
      </c>
    </row>
    <row r="40" spans="1:12" x14ac:dyDescent="0.45">
      <c r="E40" s="15" t="s">
        <v>10</v>
      </c>
      <c r="F40" s="16"/>
      <c r="G40" s="17">
        <v>3</v>
      </c>
      <c r="I40" s="30"/>
    </row>
    <row r="41" spans="1:12" x14ac:dyDescent="0.45">
      <c r="I41" s="30" t="s">
        <v>31</v>
      </c>
    </row>
    <row r="44" spans="1:12" x14ac:dyDescent="0.45">
      <c r="C44" s="18" t="s">
        <v>11</v>
      </c>
      <c r="D44" s="18"/>
      <c r="E44" s="18"/>
      <c r="F44" s="18"/>
    </row>
    <row r="45" spans="1:12" x14ac:dyDescent="0.45">
      <c r="C45" s="19" t="s">
        <v>12</v>
      </c>
      <c r="D45" s="18">
        <f>G40/E38</f>
        <v>3.1736742680068653</v>
      </c>
      <c r="E45" s="18"/>
      <c r="F45" s="18"/>
    </row>
    <row r="46" spans="1:12" x14ac:dyDescent="0.45">
      <c r="C46" s="18"/>
      <c r="D46" s="18"/>
      <c r="E46" s="18"/>
      <c r="F46" s="18"/>
    </row>
    <row r="47" spans="1:12" x14ac:dyDescent="0.45">
      <c r="C47" s="18" t="s">
        <v>13</v>
      </c>
      <c r="D47" s="18"/>
      <c r="E47" s="18"/>
      <c r="F47" s="18"/>
    </row>
    <row r="51" spans="1:7" x14ac:dyDescent="0.45">
      <c r="A51" s="1"/>
      <c r="B51" s="1"/>
      <c r="C51" s="4" t="s">
        <v>11</v>
      </c>
      <c r="D51" s="4"/>
      <c r="E51" s="4"/>
      <c r="F51" s="4"/>
      <c r="G51" s="1"/>
    </row>
    <row r="52" spans="1:7" x14ac:dyDescent="0.45">
      <c r="A52" s="1"/>
      <c r="B52" s="1"/>
      <c r="C52" s="5" t="s">
        <v>12</v>
      </c>
      <c r="D52" s="4">
        <v>8.3745448412082037</v>
      </c>
      <c r="E52" s="4"/>
      <c r="F52" s="4"/>
      <c r="G52" s="1"/>
    </row>
    <row r="53" spans="1:7" x14ac:dyDescent="0.45">
      <c r="A53" s="1"/>
      <c r="B53" s="1"/>
      <c r="C53" s="4"/>
      <c r="D53" s="4"/>
      <c r="E53" s="4"/>
      <c r="F53" s="4"/>
      <c r="G53" s="1"/>
    </row>
    <row r="54" spans="1:7" x14ac:dyDescent="0.45">
      <c r="A54" s="1"/>
      <c r="B54" s="1"/>
      <c r="C54" s="4" t="s">
        <v>13</v>
      </c>
      <c r="D54" s="4"/>
      <c r="E54" s="4"/>
      <c r="F54" s="4"/>
      <c r="G54" s="1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Achilles</cp:lastModifiedBy>
  <dcterms:created xsi:type="dcterms:W3CDTF">2012-08-17T18:55:28Z</dcterms:created>
  <dcterms:modified xsi:type="dcterms:W3CDTF">2016-07-15T23:23:33Z</dcterms:modified>
</cp:coreProperties>
</file>