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C36"/>
  <c r="C35"/>
  <c r="C37" s="1"/>
  <c r="E34"/>
  <c r="F34" s="1"/>
  <c r="H34" s="1"/>
  <c r="E33"/>
  <c r="F33" s="1"/>
  <c r="H33" s="1"/>
  <c r="E32"/>
  <c r="F32" s="1"/>
  <c r="E31"/>
  <c r="F31" s="1"/>
  <c r="H31" s="1"/>
  <c r="E30"/>
  <c r="F30" s="1"/>
  <c r="H30" s="1"/>
  <c r="E29"/>
  <c r="F29" s="1"/>
  <c r="H29" s="1"/>
  <c r="E28"/>
  <c r="F28" s="1"/>
  <c r="J25"/>
  <c r="I25"/>
  <c r="H25"/>
  <c r="G25"/>
  <c r="F25"/>
  <c r="E25"/>
  <c r="D25"/>
  <c r="C25"/>
  <c r="J24"/>
  <c r="I24"/>
  <c r="H24"/>
  <c r="G24"/>
  <c r="F24"/>
  <c r="E24"/>
  <c r="D24"/>
  <c r="C24"/>
  <c r="F35" l="1"/>
  <c r="H28"/>
  <c r="F36"/>
  <c r="H32"/>
  <c r="F37" l="1"/>
  <c r="E44" s="1"/>
</calcChain>
</file>

<file path=xl/sharedStrings.xml><?xml version="1.0" encoding="utf-8"?>
<sst xmlns="http://schemas.openxmlformats.org/spreadsheetml/2006/main" count="56" uniqueCount="36">
  <si>
    <t>Weight%</t>
  </si>
  <si>
    <t xml:space="preserve"> </t>
  </si>
  <si>
    <t>Comment</t>
  </si>
  <si>
    <t>F</t>
  </si>
  <si>
    <t>Total</t>
  </si>
  <si>
    <t>R120151</t>
  </si>
  <si>
    <t>SiO2</t>
  </si>
  <si>
    <t>SO3</t>
  </si>
  <si>
    <t>Cr2O3</t>
  </si>
  <si>
    <t>PbO</t>
  </si>
  <si>
    <t>ZnO</t>
  </si>
  <si>
    <t>CuO</t>
  </si>
  <si>
    <t>Average</t>
  </si>
  <si>
    <t>Std. Dev.</t>
  </si>
  <si>
    <t>R120151 Raygrantite</t>
  </si>
  <si>
    <t>Oxide</t>
  </si>
  <si>
    <t>Wt % Oxide</t>
  </si>
  <si>
    <t>Oxide MW</t>
  </si>
  <si>
    <t>Mol #</t>
  </si>
  <si>
    <t>Atom Prop.</t>
  </si>
  <si>
    <t>Anion Prop.</t>
  </si>
  <si>
    <r>
      <t>SiO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</si>
  <si>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</si>
  <si>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Cl</t>
  </si>
  <si>
    <r>
      <t>SO</t>
    </r>
    <r>
      <rPr>
        <vertAlign val="subscript"/>
        <sz val="10"/>
        <rFont val="Arial"/>
        <family val="2"/>
      </rPr>
      <t>3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</si>
  <si>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</si>
  <si>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</si>
  <si>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</si>
  <si>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</si>
  <si>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</si>
  <si>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</si>
  <si>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Ideal Chemistry:</t>
  </si>
  <si>
    <r>
      <t>Pb</t>
    </r>
    <r>
      <rPr>
        <b/>
        <vertAlign val="subscript"/>
        <sz val="14"/>
        <color indexed="8"/>
        <rFont val="Calibri"/>
        <family val="2"/>
      </rPr>
      <t>10</t>
    </r>
    <r>
      <rPr>
        <b/>
        <sz val="14"/>
        <color indexed="8"/>
        <rFont val="Calibri"/>
        <family val="2"/>
      </rPr>
      <t>Zn(SO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6</t>
    </r>
    <r>
      <rPr>
        <b/>
        <sz val="14"/>
        <color indexed="8"/>
        <rFont val="Calibri"/>
        <family val="2"/>
      </rPr>
      <t>(SiO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(OH)</t>
    </r>
    <r>
      <rPr>
        <b/>
        <vertAlign val="subscript"/>
        <sz val="14"/>
        <color indexed="8"/>
        <rFont val="Calibri"/>
        <family val="2"/>
      </rPr>
      <t>2</t>
    </r>
  </si>
  <si>
    <t>Measured Chemistry:</t>
  </si>
  <si>
    <r>
      <t>Pb</t>
    </r>
    <r>
      <rPr>
        <b/>
        <vertAlign val="subscript"/>
        <sz val="14"/>
        <rFont val="Calibri"/>
        <family val="2"/>
      </rPr>
      <t>9.81</t>
    </r>
    <r>
      <rPr>
        <b/>
        <sz val="14"/>
        <rFont val="Calibri"/>
        <family val="2"/>
      </rPr>
      <t>Zn</t>
    </r>
    <r>
      <rPr>
        <b/>
        <vertAlign val="subscript"/>
        <sz val="14"/>
        <rFont val="Calibri"/>
        <family val="2"/>
      </rPr>
      <t>0.93</t>
    </r>
    <r>
      <rPr>
        <b/>
        <sz val="14"/>
        <rFont val="Calibri"/>
        <family val="2"/>
      </rPr>
      <t>(SO</t>
    </r>
    <r>
      <rPr>
        <b/>
        <vertAlign val="subscript"/>
        <sz val="14"/>
        <rFont val="Calibri"/>
        <family val="2"/>
      </rPr>
      <t>4</t>
    </r>
    <r>
      <rPr>
        <b/>
        <sz val="14"/>
        <rFont val="Calibri"/>
        <family val="2"/>
      </rPr>
      <t>)</t>
    </r>
    <r>
      <rPr>
        <b/>
        <vertAlign val="subscript"/>
        <sz val="14"/>
        <rFont val="Calibri"/>
        <family val="2"/>
      </rPr>
      <t>6.02</t>
    </r>
    <r>
      <rPr>
        <b/>
        <sz val="14"/>
        <rFont val="Calibri"/>
        <family val="2"/>
      </rPr>
      <t>(SiO</t>
    </r>
    <r>
      <rPr>
        <b/>
        <vertAlign val="subscript"/>
        <sz val="14"/>
        <rFont val="Calibri"/>
        <family val="2"/>
      </rPr>
      <t>4</t>
    </r>
    <r>
      <rPr>
        <b/>
        <sz val="14"/>
        <rFont val="Calibri"/>
        <family val="2"/>
      </rPr>
      <t>)</t>
    </r>
    <r>
      <rPr>
        <b/>
        <vertAlign val="subscript"/>
        <sz val="14"/>
        <rFont val="Calibri"/>
        <family val="2"/>
      </rPr>
      <t>2.09</t>
    </r>
    <r>
      <rPr>
        <b/>
        <sz val="14"/>
        <rFont val="Calibri"/>
        <family val="2"/>
      </rPr>
      <t>(OH</t>
    </r>
    <r>
      <rPr>
        <b/>
        <vertAlign val="subscript"/>
        <sz val="14"/>
        <rFont val="Calibri"/>
        <family val="2"/>
      </rPr>
      <t>1.97</t>
    </r>
    <r>
      <rPr>
        <b/>
        <sz val="14"/>
        <rFont val="Calibri"/>
        <family val="2"/>
      </rPr>
      <t>Cl</t>
    </r>
    <r>
      <rPr>
        <b/>
        <vertAlign val="subscript"/>
        <sz val="14"/>
        <rFont val="Calibri"/>
        <family val="2"/>
      </rPr>
      <t>0.03</t>
    </r>
    <r>
      <rPr>
        <b/>
        <sz val="14"/>
        <rFont val="Calibri"/>
        <family val="2"/>
      </rPr>
      <t>)</t>
    </r>
    <r>
      <rPr>
        <b/>
        <vertAlign val="subscript"/>
        <sz val="14"/>
        <rFont val="Calibri"/>
        <family val="2"/>
      </rPr>
      <t>Σ=2.00</t>
    </r>
  </si>
  <si>
    <t># Ions/formula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</si>
</sst>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2" fontId="0" fillId="0" borderId="3" xfId="0" applyNumberFormat="1" applyFill="1" applyBorder="1"/>
    <xf numFmtId="0" fontId="3" fillId="0" borderId="3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4" fillId="0" borderId="0" xfId="0" applyFont="1"/>
    <xf numFmtId="164" fontId="0" fillId="0" borderId="2" xfId="0" applyNumberFormat="1" applyBorder="1"/>
    <xf numFmtId="164" fontId="0" fillId="0" borderId="3" xfId="0" applyNumberFormat="1" applyBorder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topLeftCell="A19" workbookViewId="0">
      <selection activeCell="J32" sqref="J32"/>
    </sheetView>
  </sheetViews>
  <sheetFormatPr defaultRowHeight="15"/>
  <cols>
    <col min="1" max="1" width="9.140625" style="4"/>
  </cols>
  <sheetData>
    <row r="1" spans="2:15" s="4" customFormat="1">
      <c r="B1" s="4" t="s">
        <v>14</v>
      </c>
    </row>
    <row r="2" spans="2:15" s="4" customFormat="1"/>
    <row r="3" spans="2:15">
      <c r="B3" s="2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1</v>
      </c>
    </row>
    <row r="4" spans="2:15">
      <c r="B4" s="2" t="s">
        <v>2</v>
      </c>
      <c r="C4" s="2" t="s">
        <v>3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4</v>
      </c>
      <c r="K4" s="2"/>
    </row>
    <row r="5" spans="2:15">
      <c r="B5" s="1" t="s">
        <v>5</v>
      </c>
      <c r="C5" s="4">
        <v>1.0000000000000001E-5</v>
      </c>
      <c r="D5" s="4">
        <v>4.3986010000000002</v>
      </c>
      <c r="E5" s="4">
        <v>16.058019999999999</v>
      </c>
      <c r="F5" s="4">
        <v>1.5E-5</v>
      </c>
      <c r="G5" s="4">
        <v>75.016819999999996</v>
      </c>
      <c r="H5" s="4">
        <v>2.55131</v>
      </c>
      <c r="I5" s="4">
        <v>2.2117999999999999E-2</v>
      </c>
      <c r="J5" s="4">
        <v>98.046890000000005</v>
      </c>
    </row>
    <row r="6" spans="2:15">
      <c r="B6" s="1" t="s">
        <v>5</v>
      </c>
      <c r="C6" s="4">
        <v>9.6570000000000003E-2</v>
      </c>
      <c r="D6" s="4">
        <v>4.4494309999999997</v>
      </c>
      <c r="E6" s="4">
        <v>16.464259999999999</v>
      </c>
      <c r="F6" s="4">
        <v>1.5E-5</v>
      </c>
      <c r="G6" s="4">
        <v>75.854060000000004</v>
      </c>
      <c r="H6" s="4">
        <v>2.6291190000000002</v>
      </c>
      <c r="I6" s="4">
        <v>7.4899999999999999E-4</v>
      </c>
      <c r="J6" s="4">
        <v>99.494200000000006</v>
      </c>
    </row>
    <row r="7" spans="2:15">
      <c r="B7" s="2" t="s">
        <v>5</v>
      </c>
      <c r="C7" s="4">
        <v>1.2958000000000001E-2</v>
      </c>
      <c r="D7" s="4">
        <v>4.0834760000000001</v>
      </c>
      <c r="E7" s="4">
        <v>16.663250000000001</v>
      </c>
      <c r="F7" s="4">
        <v>6.11E-3</v>
      </c>
      <c r="G7" s="4">
        <v>75.062629999999999</v>
      </c>
      <c r="H7" s="4">
        <v>2.74579</v>
      </c>
      <c r="I7" s="4">
        <v>2.4490000000000001E-2</v>
      </c>
      <c r="J7" s="4">
        <v>98.598709999999997</v>
      </c>
    </row>
    <row r="8" spans="2:15">
      <c r="B8" s="2" t="s">
        <v>5</v>
      </c>
      <c r="C8" s="4">
        <v>2.8185999999999999E-2</v>
      </c>
      <c r="D8" s="4">
        <v>4.1360900000000003</v>
      </c>
      <c r="E8" s="4">
        <v>16.894570000000002</v>
      </c>
      <c r="F8" s="4">
        <v>1.5E-5</v>
      </c>
      <c r="G8" s="4">
        <v>74.678039999999996</v>
      </c>
      <c r="H8" s="4">
        <v>2.647078</v>
      </c>
      <c r="I8" s="4">
        <v>2.4504999999999999E-2</v>
      </c>
      <c r="J8" s="4">
        <v>98.408479999999997</v>
      </c>
    </row>
    <row r="9" spans="2:15">
      <c r="B9" s="2" t="s">
        <v>5</v>
      </c>
      <c r="C9" s="4">
        <v>7.3950000000000002E-2</v>
      </c>
      <c r="D9" s="4">
        <v>4.2160609999999998</v>
      </c>
      <c r="E9" s="4">
        <v>16.811509999999998</v>
      </c>
      <c r="F9" s="4">
        <v>3.2499999999999999E-4</v>
      </c>
      <c r="G9" s="4">
        <v>75.119219999999999</v>
      </c>
      <c r="H9" s="4">
        <v>2.609979</v>
      </c>
      <c r="I9" s="4">
        <v>8.6421999999999999E-2</v>
      </c>
      <c r="J9" s="4">
        <v>98.917469999999994</v>
      </c>
    </row>
    <row r="10" spans="2:15">
      <c r="B10" s="2" t="s">
        <v>5</v>
      </c>
      <c r="C10" s="4">
        <v>3.7630999999999998E-2</v>
      </c>
      <c r="D10" s="4">
        <v>4.0150360000000003</v>
      </c>
      <c r="E10" s="4">
        <v>16.89706</v>
      </c>
      <c r="F10" s="4">
        <v>1.5E-5</v>
      </c>
      <c r="G10" s="4">
        <v>74.334209999999999</v>
      </c>
      <c r="H10" s="4">
        <v>2.6636250000000001</v>
      </c>
      <c r="I10" s="4">
        <v>2.6025E-2</v>
      </c>
      <c r="J10" s="4">
        <v>97.973600000000005</v>
      </c>
    </row>
    <row r="11" spans="2:15">
      <c r="B11" s="2" t="s">
        <v>5</v>
      </c>
      <c r="C11" s="4">
        <v>1.0000000000000001E-5</v>
      </c>
      <c r="D11" s="4">
        <v>4.1512000000000002</v>
      </c>
      <c r="E11" s="4">
        <v>16.850950000000001</v>
      </c>
      <c r="F11" s="4">
        <v>1.5E-5</v>
      </c>
      <c r="G11" s="4">
        <v>74.976200000000006</v>
      </c>
      <c r="H11" s="4">
        <v>2.675586</v>
      </c>
      <c r="I11" s="4">
        <v>3.7425E-2</v>
      </c>
      <c r="J11" s="4">
        <v>98.691389999999998</v>
      </c>
    </row>
    <row r="12" spans="2:15">
      <c r="B12" s="2" t="s">
        <v>5</v>
      </c>
      <c r="C12" s="4">
        <v>2.8225E-2</v>
      </c>
      <c r="D12" s="4">
        <v>4.0793569999999999</v>
      </c>
      <c r="E12" s="4">
        <v>16.865919999999999</v>
      </c>
      <c r="F12" s="4">
        <v>4.6179999999999997E-3</v>
      </c>
      <c r="G12" s="4">
        <v>74.533919999999995</v>
      </c>
      <c r="H12" s="4">
        <v>2.633921</v>
      </c>
      <c r="I12" s="4">
        <v>5.6579999999999998E-2</v>
      </c>
      <c r="J12" s="4">
        <v>98.202550000000002</v>
      </c>
    </row>
    <row r="13" spans="2:15">
      <c r="B13" s="2" t="s">
        <v>5</v>
      </c>
      <c r="C13" s="4">
        <v>1.0000000000000001E-5</v>
      </c>
      <c r="D13" s="4">
        <v>4.3964730000000003</v>
      </c>
      <c r="E13" s="4">
        <v>16.24701</v>
      </c>
      <c r="F13" s="4">
        <v>1.5E-5</v>
      </c>
      <c r="G13" s="4">
        <v>74.451809999999995</v>
      </c>
      <c r="H13" s="4">
        <v>2.4595379999999998</v>
      </c>
      <c r="I13" s="4">
        <v>1.2999999999999999E-5</v>
      </c>
      <c r="J13" s="4">
        <v>97.554860000000005</v>
      </c>
    </row>
    <row r="14" spans="2:15">
      <c r="B14" s="2" t="s">
        <v>5</v>
      </c>
      <c r="C14" s="4">
        <v>8.3701999999999999E-2</v>
      </c>
      <c r="D14" s="4">
        <v>4.505617</v>
      </c>
      <c r="E14" s="4">
        <v>16.30434</v>
      </c>
      <c r="F14" s="4">
        <v>1.5E-5</v>
      </c>
      <c r="G14" s="4">
        <v>75.083740000000006</v>
      </c>
      <c r="H14" s="4">
        <v>2.4621189999999999</v>
      </c>
      <c r="I14" s="4">
        <v>1.2338E-2</v>
      </c>
      <c r="J14" s="4">
        <v>98.45187</v>
      </c>
    </row>
    <row r="15" spans="2:15">
      <c r="B15" s="2" t="s">
        <v>5</v>
      </c>
      <c r="C15" s="4">
        <v>1.0000000000000001E-5</v>
      </c>
      <c r="D15" s="4">
        <v>4.1014720000000002</v>
      </c>
      <c r="E15" s="4">
        <v>16.669250000000002</v>
      </c>
      <c r="F15" s="4">
        <v>1.0399999999999999E-3</v>
      </c>
      <c r="G15" s="4">
        <v>74.685850000000002</v>
      </c>
      <c r="H15" s="4">
        <v>2.69373</v>
      </c>
      <c r="I15" s="4">
        <v>1.2999999999999999E-5</v>
      </c>
      <c r="J15" s="4">
        <v>98.15137</v>
      </c>
    </row>
    <row r="16" spans="2:15">
      <c r="B16" s="2" t="s">
        <v>5</v>
      </c>
      <c r="C16" s="4">
        <v>7.0721000000000006E-2</v>
      </c>
      <c r="D16" s="4">
        <v>4.1878640000000003</v>
      </c>
      <c r="E16" s="4">
        <v>16.674939999999999</v>
      </c>
      <c r="F16" s="4">
        <v>1.0758E-2</v>
      </c>
      <c r="G16" s="4">
        <v>75.018029999999996</v>
      </c>
      <c r="H16" s="4">
        <v>2.7714099999999999</v>
      </c>
      <c r="I16" s="4">
        <v>1.2999999999999999E-5</v>
      </c>
      <c r="J16" s="4">
        <v>98.733729999999994</v>
      </c>
    </row>
    <row r="17" spans="2:10">
      <c r="B17" s="2" t="s">
        <v>5</v>
      </c>
      <c r="C17" s="4">
        <v>1.6476999999999999E-2</v>
      </c>
      <c r="D17" s="4">
        <v>4.153848</v>
      </c>
      <c r="E17" s="4">
        <v>16.643529999999998</v>
      </c>
      <c r="F17" s="4">
        <v>1.5E-5</v>
      </c>
      <c r="G17" s="4">
        <v>74.762900000000002</v>
      </c>
      <c r="H17" s="4">
        <v>2.6945839999999999</v>
      </c>
      <c r="I17" s="4">
        <v>7.2222999999999996E-2</v>
      </c>
      <c r="J17" s="4">
        <v>98.343580000000003</v>
      </c>
    </row>
    <row r="18" spans="2:10">
      <c r="B18" s="2" t="s">
        <v>5</v>
      </c>
      <c r="C18" s="4">
        <v>1.0000000000000001E-5</v>
      </c>
      <c r="D18" s="4">
        <v>4.5969410000000002</v>
      </c>
      <c r="E18" s="4">
        <v>15.98672</v>
      </c>
      <c r="F18" s="4">
        <v>9.2259999999999998E-3</v>
      </c>
      <c r="G18" s="4">
        <v>75.158569999999997</v>
      </c>
      <c r="H18" s="4">
        <v>2.465897</v>
      </c>
      <c r="I18" s="4">
        <v>3.026E-3</v>
      </c>
      <c r="J18" s="4">
        <v>98.220380000000006</v>
      </c>
    </row>
    <row r="19" spans="2:10">
      <c r="B19" s="2" t="s">
        <v>5</v>
      </c>
      <c r="C19" s="4">
        <v>1.0000000000000001E-5</v>
      </c>
      <c r="D19" s="4">
        <v>4.5109320000000004</v>
      </c>
      <c r="E19" s="4">
        <v>16.175509999999999</v>
      </c>
      <c r="F19" s="4">
        <v>1.8657E-2</v>
      </c>
      <c r="G19" s="4">
        <v>74.824240000000003</v>
      </c>
      <c r="H19" s="4">
        <v>2.4719679999999999</v>
      </c>
      <c r="I19" s="4">
        <v>1.2999999999999999E-5</v>
      </c>
      <c r="J19" s="4">
        <v>98.001329999999996</v>
      </c>
    </row>
    <row r="20" spans="2:10">
      <c r="B20" s="2" t="s">
        <v>5</v>
      </c>
      <c r="C20" s="4">
        <v>1.0000000000000001E-5</v>
      </c>
      <c r="D20" s="4">
        <v>4.5063009999999997</v>
      </c>
      <c r="E20" s="4">
        <v>16.302150000000001</v>
      </c>
      <c r="F20" s="4">
        <v>2.666E-3</v>
      </c>
      <c r="G20" s="4">
        <v>74.897980000000004</v>
      </c>
      <c r="H20" s="4">
        <v>2.4603730000000001</v>
      </c>
      <c r="I20" s="4">
        <v>1.2999999999999999E-5</v>
      </c>
      <c r="J20" s="4">
        <v>98.169489999999996</v>
      </c>
    </row>
    <row r="21" spans="2:10">
      <c r="B21" s="2" t="s">
        <v>5</v>
      </c>
      <c r="C21" s="4">
        <v>0.101659</v>
      </c>
      <c r="D21" s="4">
        <v>4.4428549999999998</v>
      </c>
      <c r="E21" s="4">
        <v>16.257110000000001</v>
      </c>
      <c r="F21" s="4">
        <v>1.1050000000000001E-3</v>
      </c>
      <c r="G21" s="4">
        <v>75.119500000000002</v>
      </c>
      <c r="H21" s="4">
        <v>2.4667490000000001</v>
      </c>
      <c r="I21" s="4">
        <v>1.2999999999999999E-5</v>
      </c>
      <c r="J21" s="4">
        <v>98.388990000000007</v>
      </c>
    </row>
    <row r="22" spans="2:10">
      <c r="B22" s="2" t="s">
        <v>5</v>
      </c>
      <c r="C22" s="4">
        <v>1.0000000000000001E-5</v>
      </c>
      <c r="D22" s="4">
        <v>4.4713789999999998</v>
      </c>
      <c r="E22" s="4">
        <v>15.987550000000001</v>
      </c>
      <c r="F22" s="4">
        <v>1.5E-5</v>
      </c>
      <c r="G22" s="4">
        <v>74.828879999999998</v>
      </c>
      <c r="H22" s="4">
        <v>2.5165199999999999</v>
      </c>
      <c r="I22" s="4">
        <v>1.2999999999999999E-5</v>
      </c>
      <c r="J22" s="4">
        <v>97.804370000000006</v>
      </c>
    </row>
    <row r="23" spans="2:10" s="4" customFormat="1"/>
    <row r="24" spans="2:10">
      <c r="B24" s="3" t="s">
        <v>12</v>
      </c>
      <c r="C24">
        <f t="shared" ref="C24:J24" si="0">AVERAGE(C5:C22)</f>
        <v>3.0564388888888887E-2</v>
      </c>
      <c r="D24" s="4">
        <f t="shared" si="0"/>
        <v>4.3001629999999995</v>
      </c>
      <c r="E24" s="4">
        <f t="shared" si="0"/>
        <v>16.486313888888887</v>
      </c>
      <c r="F24" s="4">
        <f t="shared" si="0"/>
        <v>3.0355555555555557E-3</v>
      </c>
      <c r="G24" s="4">
        <f t="shared" si="0"/>
        <v>74.911477777777762</v>
      </c>
      <c r="H24" s="4">
        <f t="shared" si="0"/>
        <v>2.5899608888888883</v>
      </c>
      <c r="I24" s="4">
        <f t="shared" si="0"/>
        <v>2.0332888888888883E-2</v>
      </c>
      <c r="J24" s="4">
        <f t="shared" si="0"/>
        <v>98.341847777777772</v>
      </c>
    </row>
    <row r="25" spans="2:10">
      <c r="B25" s="3" t="s">
        <v>13</v>
      </c>
      <c r="C25">
        <f>STDEV(C5:C22)</f>
        <v>3.7391196018092272E-2</v>
      </c>
      <c r="D25" s="4">
        <f t="shared" ref="D25:J25" si="1">STDEV(D5:D22)</f>
        <v>0.19017233237809877</v>
      </c>
      <c r="E25" s="4">
        <f t="shared" si="1"/>
        <v>0.32530339800655778</v>
      </c>
      <c r="F25" s="4">
        <f t="shared" si="1"/>
        <v>5.1521005907039534E-3</v>
      </c>
      <c r="G25" s="4">
        <f t="shared" si="1"/>
        <v>0.33818550155913585</v>
      </c>
      <c r="H25" s="4">
        <f t="shared" si="1"/>
        <v>0.10855657495946329</v>
      </c>
      <c r="I25" s="4">
        <f t="shared" si="1"/>
        <v>2.6979167285123781E-2</v>
      </c>
      <c r="J25" s="4">
        <f t="shared" si="1"/>
        <v>0.44501782106982135</v>
      </c>
    </row>
    <row r="26" spans="2:10">
      <c r="B26" s="3"/>
    </row>
    <row r="27" spans="2:10" ht="15.75" thickBot="1">
      <c r="B27" s="6" t="s">
        <v>15</v>
      </c>
      <c r="C27" s="6" t="s">
        <v>16</v>
      </c>
      <c r="D27" s="6" t="s">
        <v>17</v>
      </c>
      <c r="E27" s="6" t="s">
        <v>18</v>
      </c>
      <c r="F27" s="6" t="s">
        <v>19</v>
      </c>
      <c r="G27" s="6" t="s">
        <v>20</v>
      </c>
      <c r="H27" s="6" t="s">
        <v>35</v>
      </c>
    </row>
    <row r="28" spans="2:10" ht="15.75">
      <c r="B28" s="7" t="s">
        <v>21</v>
      </c>
      <c r="C28" s="7">
        <v>4.3</v>
      </c>
      <c r="D28" s="8">
        <v>60.08</v>
      </c>
      <c r="E28" s="7">
        <f t="shared" ref="E28:E34" si="2">C28/D28</f>
        <v>7.157123834886818E-2</v>
      </c>
      <c r="F28" s="7">
        <f t="shared" ref="F28" si="3">2*E28</f>
        <v>0.14314247669773636</v>
      </c>
      <c r="G28" s="7">
        <f>F28*E44</f>
        <v>4.185859269948768</v>
      </c>
      <c r="H28" s="23">
        <f t="shared" ref="H28" si="4">G28/2</f>
        <v>2.092929634974384</v>
      </c>
    </row>
    <row r="29" spans="2:10">
      <c r="B29" s="9" t="s">
        <v>10</v>
      </c>
      <c r="C29" s="9">
        <v>2.59</v>
      </c>
      <c r="D29" s="10">
        <v>81.38</v>
      </c>
      <c r="E29" s="9">
        <f t="shared" si="2"/>
        <v>3.1826001474563777E-2</v>
      </c>
      <c r="F29" s="9">
        <f t="shared" ref="F29:F31" si="5">E29*1</f>
        <v>3.1826001474563777E-2</v>
      </c>
      <c r="G29" s="7">
        <f>F29*E44</f>
        <v>0.93067527103792713</v>
      </c>
      <c r="H29" s="24">
        <f t="shared" ref="H29" si="6">G29</f>
        <v>0.93067527103792713</v>
      </c>
    </row>
    <row r="30" spans="2:10">
      <c r="B30" s="11" t="s">
        <v>9</v>
      </c>
      <c r="C30" s="9">
        <v>74.91</v>
      </c>
      <c r="D30" s="10">
        <v>223.18940000000001</v>
      </c>
      <c r="E30" s="9">
        <f t="shared" si="2"/>
        <v>0.33563421918782876</v>
      </c>
      <c r="F30" s="9">
        <f t="shared" si="5"/>
        <v>0.33563421918782876</v>
      </c>
      <c r="G30" s="7">
        <f>F30*E44</f>
        <v>9.8148197523929461</v>
      </c>
      <c r="H30" s="24">
        <f>G30</f>
        <v>9.8148197523929461</v>
      </c>
    </row>
    <row r="31" spans="2:10" ht="15.75">
      <c r="B31" s="9" t="s">
        <v>22</v>
      </c>
      <c r="C31" s="9">
        <v>0.60799999999999998</v>
      </c>
      <c r="D31" s="10">
        <v>18.015000000000001</v>
      </c>
      <c r="E31" s="9">
        <f t="shared" si="2"/>
        <v>3.37496530668887E-2</v>
      </c>
      <c r="F31" s="9">
        <f t="shared" si="5"/>
        <v>3.37496530668887E-2</v>
      </c>
      <c r="G31" s="7">
        <f>F31*E44</f>
        <v>0.9869278596171237</v>
      </c>
      <c r="H31" s="24">
        <f t="shared" ref="H31" si="7">2*G31</f>
        <v>1.9738557192342474</v>
      </c>
    </row>
    <row r="32" spans="2:10">
      <c r="B32" s="9" t="s">
        <v>23</v>
      </c>
      <c r="C32" s="9">
        <v>0.03</v>
      </c>
      <c r="D32" s="10">
        <v>35.453000000000003</v>
      </c>
      <c r="E32" s="9">
        <f t="shared" si="2"/>
        <v>8.4619073139085535E-4</v>
      </c>
      <c r="F32" s="9">
        <f>E32*1</f>
        <v>8.4619073139085535E-4</v>
      </c>
      <c r="G32" s="7">
        <f>F32*E44</f>
        <v>2.4744823471348765E-2</v>
      </c>
      <c r="H32" s="24">
        <f>G32</f>
        <v>2.4744823471348765E-2</v>
      </c>
    </row>
    <row r="33" spans="2:8">
      <c r="B33" s="9" t="s">
        <v>3</v>
      </c>
      <c r="C33" s="9">
        <v>0</v>
      </c>
      <c r="D33" s="10">
        <v>18.998403</v>
      </c>
      <c r="E33" s="9">
        <f t="shared" si="2"/>
        <v>0</v>
      </c>
      <c r="F33" s="9">
        <f>E33*1</f>
        <v>0</v>
      </c>
      <c r="G33" s="7">
        <f>F33*E44</f>
        <v>0</v>
      </c>
      <c r="H33" s="24">
        <f>G33</f>
        <v>0</v>
      </c>
    </row>
    <row r="34" spans="2:8" ht="16.5" thickBot="1">
      <c r="B34" s="9" t="s">
        <v>24</v>
      </c>
      <c r="C34" s="12">
        <v>16.489999999999998</v>
      </c>
      <c r="D34" s="10">
        <v>80.06</v>
      </c>
      <c r="E34" s="13">
        <f t="shared" si="2"/>
        <v>0.20597052210841865</v>
      </c>
      <c r="F34" s="12">
        <f>E34*3</f>
        <v>0.6179115663252559</v>
      </c>
      <c r="G34" s="7">
        <f>F34*E44</f>
        <v>18.069345435267561</v>
      </c>
      <c r="H34" s="24">
        <f>G34/3</f>
        <v>6.0231151450891867</v>
      </c>
    </row>
    <row r="35" spans="2:8">
      <c r="B35" s="14" t="s">
        <v>25</v>
      </c>
      <c r="C35" s="15">
        <f>SUM(C28:C34)</f>
        <v>98.927999999999997</v>
      </c>
      <c r="D35" s="4"/>
      <c r="E35" s="4"/>
      <c r="F35" s="4">
        <f>SUM(F28:F34)</f>
        <v>1.1631101074836643</v>
      </c>
      <c r="G35" s="4"/>
      <c r="H35" s="4"/>
    </row>
    <row r="36" spans="2:8">
      <c r="B36" s="16" t="s">
        <v>26</v>
      </c>
      <c r="C36" s="17">
        <f>($C33*15.9995)/(2*18.998403)+(C32*15.9994)/(2*35.453)</f>
        <v>6.7692719939074254E-3</v>
      </c>
      <c r="D36" s="4"/>
      <c r="E36" s="4"/>
      <c r="F36" s="4">
        <f>0.5*(F32+F33)</f>
        <v>4.2309536569542768E-4</v>
      </c>
      <c r="G36" s="4"/>
      <c r="H36" s="4"/>
    </row>
    <row r="37" spans="2:8">
      <c r="B37" s="4"/>
      <c r="C37" s="17">
        <f>C35-C36</f>
        <v>98.921230728006094</v>
      </c>
      <c r="D37" s="4"/>
      <c r="E37" s="4"/>
      <c r="F37" s="4">
        <f>F35-F36</f>
        <v>1.1626870121179689</v>
      </c>
      <c r="G37" s="4"/>
      <c r="H37" s="4"/>
    </row>
    <row r="38" spans="2:8">
      <c r="B38" s="4"/>
      <c r="C38" s="4"/>
      <c r="D38" s="4"/>
      <c r="E38" s="4"/>
      <c r="F38" s="4"/>
      <c r="G38" s="4"/>
      <c r="H38" s="4"/>
    </row>
    <row r="39" spans="2:8">
      <c r="B39" s="4"/>
      <c r="C39" s="4"/>
      <c r="D39" s="4"/>
      <c r="E39" s="4"/>
      <c r="F39" s="18" t="s">
        <v>27</v>
      </c>
      <c r="G39" s="19"/>
      <c r="H39" s="25">
        <v>34</v>
      </c>
    </row>
    <row r="40" spans="2:8">
      <c r="B40" s="4"/>
      <c r="C40" s="4"/>
      <c r="D40" s="4"/>
      <c r="E40" s="4"/>
      <c r="F40" s="4"/>
      <c r="G40" s="4"/>
      <c r="H40" s="4"/>
    </row>
    <row r="41" spans="2:8">
      <c r="B41" s="4"/>
      <c r="C41" s="4"/>
      <c r="D41" s="4"/>
      <c r="E41" s="4"/>
      <c r="F41" s="4"/>
      <c r="G41" s="4"/>
      <c r="H41" s="4"/>
    </row>
    <row r="42" spans="2:8">
      <c r="B42" s="4"/>
      <c r="C42" s="4"/>
      <c r="D42" s="4"/>
      <c r="E42" s="4"/>
      <c r="F42" s="4"/>
      <c r="G42" s="4"/>
      <c r="H42" s="4"/>
    </row>
    <row r="43" spans="2:8">
      <c r="B43" s="4"/>
      <c r="C43" s="4"/>
      <c r="D43" s="20" t="s">
        <v>28</v>
      </c>
      <c r="E43" s="20"/>
      <c r="F43" s="20"/>
      <c r="G43" s="20"/>
      <c r="H43" s="4"/>
    </row>
    <row r="44" spans="2:8">
      <c r="B44" s="4"/>
      <c r="C44" s="4"/>
      <c r="D44" s="21" t="s">
        <v>29</v>
      </c>
      <c r="E44" s="20">
        <f>H39/F37</f>
        <v>29.242607550990929</v>
      </c>
      <c r="F44" s="20"/>
      <c r="G44" s="20"/>
      <c r="H44" s="4"/>
    </row>
    <row r="45" spans="2:8">
      <c r="B45" s="4"/>
      <c r="C45" s="4"/>
      <c r="D45" s="20"/>
      <c r="E45" s="20"/>
      <c r="F45" s="20"/>
      <c r="G45" s="20"/>
      <c r="H45" s="4"/>
    </row>
    <row r="46" spans="2:8">
      <c r="B46" s="4"/>
      <c r="C46" s="4"/>
      <c r="D46" s="20" t="s">
        <v>30</v>
      </c>
      <c r="E46" s="20"/>
      <c r="F46" s="20"/>
      <c r="G46" s="20"/>
      <c r="H46" s="4"/>
    </row>
    <row r="47" spans="2:8">
      <c r="B47" s="4"/>
      <c r="C47" s="4"/>
      <c r="D47" s="4"/>
      <c r="E47" s="4"/>
      <c r="F47" s="4"/>
      <c r="G47" s="4"/>
      <c r="H47" s="4"/>
    </row>
    <row r="48" spans="2:8">
      <c r="B48" s="4"/>
      <c r="C48" s="4"/>
      <c r="D48" s="4"/>
      <c r="E48" s="4"/>
      <c r="F48" s="4"/>
      <c r="G48" s="4"/>
      <c r="H48" s="4"/>
    </row>
    <row r="49" spans="2:8" ht="20.25">
      <c r="B49" s="22" t="s">
        <v>31</v>
      </c>
      <c r="C49" s="5"/>
      <c r="D49" s="4"/>
      <c r="E49" s="5" t="s">
        <v>32</v>
      </c>
      <c r="F49" s="4"/>
      <c r="G49" s="4"/>
      <c r="H49" s="4"/>
    </row>
    <row r="50" spans="2:8">
      <c r="B50" s="4"/>
      <c r="C50" s="4"/>
      <c r="D50" s="4"/>
      <c r="E50" s="4"/>
      <c r="F50" s="4"/>
      <c r="G50" s="4"/>
      <c r="H50" s="4"/>
    </row>
    <row r="51" spans="2:8" ht="20.25">
      <c r="B51" s="22" t="s">
        <v>33</v>
      </c>
      <c r="C51" s="22"/>
      <c r="D51" s="22"/>
      <c r="E51" s="22" t="s">
        <v>34</v>
      </c>
      <c r="F51" s="22"/>
      <c r="G51" s="22"/>
      <c r="H51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Stan</cp:lastModifiedBy>
  <dcterms:created xsi:type="dcterms:W3CDTF">2012-12-01T00:20:48Z</dcterms:created>
  <dcterms:modified xsi:type="dcterms:W3CDTF">2012-12-14T22:42:20Z</dcterms:modified>
</cp:coreProperties>
</file>