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croprobe\Data\12_11_12_SX100\Data\"/>
    </mc:Choice>
  </mc:AlternateContent>
  <bookViews>
    <workbookView xWindow="240" yWindow="135" windowWidth="18195" windowHeight="85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33" i="1" l="1"/>
  <c r="B30" i="1"/>
  <c r="B29" i="1"/>
  <c r="B28" i="1"/>
  <c r="B27" i="1"/>
  <c r="D20" i="1"/>
  <c r="E20" i="1"/>
  <c r="F20" i="1"/>
  <c r="G20" i="1"/>
  <c r="H20" i="1"/>
  <c r="I20" i="1"/>
  <c r="D21" i="1"/>
  <c r="E21" i="1"/>
  <c r="F21" i="1"/>
  <c r="G21" i="1"/>
  <c r="H21" i="1"/>
  <c r="I21" i="1"/>
  <c r="C21" i="1"/>
  <c r="C20" i="1"/>
  <c r="E22" i="1" l="1"/>
  <c r="D22" i="1"/>
  <c r="C22" i="1"/>
  <c r="G22" i="1"/>
  <c r="F22" i="1"/>
  <c r="H22" i="1"/>
  <c r="B37" i="1" l="1"/>
  <c r="B36" i="1"/>
  <c r="B38" i="1" s="1"/>
  <c r="D35" i="1"/>
  <c r="D34" i="1"/>
  <c r="E34" i="1" s="1"/>
  <c r="D33" i="1"/>
  <c r="E33" i="1" s="1"/>
  <c r="E32" i="1"/>
  <c r="D31" i="1"/>
  <c r="E31" i="1" s="1"/>
  <c r="D30" i="1"/>
  <c r="E30" i="1" s="1"/>
  <c r="D29" i="1"/>
  <c r="E29" i="1" s="1"/>
  <c r="D28" i="1"/>
  <c r="E28" i="1" s="1"/>
  <c r="D27" i="1"/>
  <c r="E27" i="1" s="1"/>
  <c r="E35" i="1" l="1"/>
  <c r="E36" i="1" s="1"/>
  <c r="E37" i="1"/>
  <c r="E38" i="1" l="1"/>
  <c r="D45" i="1" s="1"/>
  <c r="F27" i="1" l="1"/>
  <c r="G27" i="1" s="1"/>
  <c r="J29" i="1" s="1"/>
  <c r="L29" i="1" s="1"/>
  <c r="F28" i="1"/>
  <c r="G28" i="1" s="1"/>
  <c r="J28" i="1" s="1"/>
  <c r="L28" i="1" s="1"/>
  <c r="F29" i="1"/>
  <c r="G29" i="1" s="1"/>
  <c r="F30" i="1"/>
  <c r="G30" i="1" s="1"/>
  <c r="F34" i="1"/>
  <c r="G34" i="1" s="1"/>
  <c r="F31" i="1"/>
  <c r="G31" i="1" s="1"/>
  <c r="J31" i="1" s="1"/>
  <c r="L31" i="1" s="1"/>
  <c r="F33" i="1"/>
  <c r="G33" i="1" s="1"/>
  <c r="J32" i="1" s="1"/>
  <c r="L32" i="1" s="1"/>
  <c r="F35" i="1"/>
  <c r="G35" i="1" s="1"/>
  <c r="J30" i="1" s="1"/>
  <c r="L30" i="1" s="1"/>
  <c r="J27" i="1" l="1"/>
  <c r="L27" i="1" s="1"/>
</calcChain>
</file>

<file path=xl/sharedStrings.xml><?xml version="1.0" encoding="utf-8"?>
<sst xmlns="http://schemas.openxmlformats.org/spreadsheetml/2006/main" count="96" uniqueCount="47">
  <si>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</si>
  <si>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</si>
  <si>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</si>
  <si>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</si>
  <si>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</si>
  <si>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</si>
  <si>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</si>
  <si>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</si>
  <si>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Al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</si>
  <si>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</si>
  <si>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</si>
  <si>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</si>
  <si>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</si>
  <si>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</si>
  <si>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</si>
  <si>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</si>
  <si>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r>
      <t>CO</t>
    </r>
    <r>
      <rPr>
        <vertAlign val="subscript"/>
        <sz val="10"/>
        <rFont val="Arial"/>
        <family val="2"/>
      </rPr>
      <t>2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</si>
  <si>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</si>
  <si>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</si>
  <si>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</si>
  <si>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</si>
  <si>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</si>
  <si>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</si>
  <si>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</si>
  <si>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</si>
  <si>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R060776.</t>
  </si>
  <si>
    <t>Point#</t>
  </si>
  <si>
    <t>Comment</t>
  </si>
  <si>
    <t>Total</t>
  </si>
  <si>
    <t>Na2O</t>
  </si>
  <si>
    <t>Al2O3</t>
  </si>
  <si>
    <t>K2O</t>
  </si>
  <si>
    <t>CO2</t>
  </si>
  <si>
    <t>average</t>
  </si>
  <si>
    <t>std dev</t>
  </si>
  <si>
    <t>Sample Description: Tunisite</t>
  </si>
  <si>
    <r>
      <t>NaCa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Al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(OH)</t>
    </r>
    <r>
      <rPr>
        <vertAlign val="sub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>Cl</t>
    </r>
  </si>
  <si>
    <t xml:space="preserve">Ca = </t>
  </si>
  <si>
    <t xml:space="preserve">Al = </t>
  </si>
  <si>
    <t xml:space="preserve">CO3 = </t>
  </si>
  <si>
    <t xml:space="preserve">OH = </t>
  </si>
  <si>
    <t xml:space="preserve">Cl = </t>
  </si>
  <si>
    <t xml:space="preserve">Na + K = </t>
  </si>
  <si>
    <t>Measured</t>
  </si>
  <si>
    <t>Expected</t>
  </si>
  <si>
    <r>
      <t>(Na</t>
    </r>
    <r>
      <rPr>
        <vertAlign val="subscript"/>
        <sz val="11"/>
        <color rgb="FF000000"/>
        <rFont val="Calibri"/>
        <family val="2"/>
        <scheme val="minor"/>
      </rPr>
      <t>0.92</t>
    </r>
    <r>
      <rPr>
        <sz val="11"/>
        <color rgb="FF000000"/>
        <rFont val="Calibri"/>
        <family val="2"/>
        <scheme val="minor"/>
      </rPr>
      <t>K</t>
    </r>
    <r>
      <rPr>
        <vertAlign val="subscript"/>
        <sz val="11"/>
        <color rgb="FF000000"/>
        <rFont val="Calibri"/>
        <family val="2"/>
        <scheme val="minor"/>
      </rPr>
      <t>0.01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∑=0.93</t>
    </r>
    <r>
      <rPr>
        <sz val="11"/>
        <color rgb="FF000000"/>
        <rFont val="Calibri"/>
        <family val="2"/>
        <scheme val="minor"/>
      </rPr>
      <t>Ca</t>
    </r>
    <r>
      <rPr>
        <vertAlign val="subscript"/>
        <sz val="11"/>
        <color rgb="FF000000"/>
        <rFont val="Calibri"/>
        <family val="2"/>
        <scheme val="minor"/>
      </rPr>
      <t>1.85</t>
    </r>
    <r>
      <rPr>
        <sz val="11"/>
        <color rgb="FF000000"/>
        <rFont val="Calibri"/>
        <family val="2"/>
        <scheme val="minor"/>
      </rPr>
      <t>Al</t>
    </r>
    <r>
      <rPr>
        <vertAlign val="subscript"/>
        <sz val="11"/>
        <color rgb="FF000000"/>
        <rFont val="Calibri"/>
        <family val="2"/>
        <scheme val="minor"/>
      </rPr>
      <t>3.71</t>
    </r>
    <r>
      <rPr>
        <sz val="11"/>
        <color rgb="FF000000"/>
        <rFont val="Calibri"/>
        <family val="2"/>
        <scheme val="minor"/>
      </rPr>
      <t>(CO</t>
    </r>
    <r>
      <rPr>
        <vertAlign val="sub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>)</t>
    </r>
    <r>
      <rPr>
        <vertAlign val="subscript"/>
        <sz val="11"/>
        <color rgb="FF000000"/>
        <rFont val="Calibri"/>
        <family val="2"/>
        <scheme val="minor"/>
      </rPr>
      <t>4.02</t>
    </r>
    <r>
      <rPr>
        <sz val="11"/>
        <color rgb="FF000000"/>
        <rFont val="Calibri"/>
        <family val="2"/>
        <scheme val="minor"/>
      </rPr>
      <t>(OH)</t>
    </r>
    <r>
      <rPr>
        <vertAlign val="subscript"/>
        <sz val="11"/>
        <color rgb="FF000000"/>
        <rFont val="Calibri"/>
        <family val="2"/>
        <scheme val="minor"/>
      </rPr>
      <t>7.21</t>
    </r>
    <r>
      <rPr>
        <sz val="11"/>
        <color rgb="FF000000"/>
        <rFont val="Calibri"/>
        <family val="2"/>
        <scheme val="minor"/>
      </rPr>
      <t>Cl</t>
    </r>
    <r>
      <rPr>
        <vertAlign val="subscript"/>
        <sz val="11"/>
        <color rgb="FF000000"/>
        <rFont val="Calibri"/>
        <family val="2"/>
        <scheme val="minor"/>
      </rPr>
      <t>0.96</t>
    </r>
  </si>
  <si>
    <t>Empirical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</si>
</sst>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0" fontId="4" fillId="0" borderId="0" xfId="0" applyFont="1"/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topLeftCell="A18" workbookViewId="0">
      <selection activeCell="G40" sqref="G40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1.28515625" customWidth="1"/>
    <col min="7" max="7" width="13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9" x14ac:dyDescent="0.25">
      <c r="A1" s="1" t="s">
        <v>0</v>
      </c>
      <c r="B1" s="2"/>
      <c r="C1" s="2"/>
      <c r="D1" s="2"/>
    </row>
    <row r="2" spans="1:9" x14ac:dyDescent="0.25">
      <c r="A2" t="s">
        <v>26</v>
      </c>
      <c r="B2" t="s">
        <v>27</v>
      </c>
      <c r="C2" t="s">
        <v>29</v>
      </c>
      <c r="D2" t="s">
        <v>30</v>
      </c>
      <c r="E2" t="s">
        <v>14</v>
      </c>
      <c r="F2" t="s">
        <v>9</v>
      </c>
      <c r="G2" t="s">
        <v>31</v>
      </c>
      <c r="H2" t="s">
        <v>32</v>
      </c>
      <c r="I2" t="s">
        <v>28</v>
      </c>
    </row>
    <row r="3" spans="1:9" x14ac:dyDescent="0.25">
      <c r="A3">
        <v>53</v>
      </c>
      <c r="B3" t="s">
        <v>25</v>
      </c>
      <c r="C3">
        <v>4.5212620000000001</v>
      </c>
      <c r="D3">
        <v>31.88513</v>
      </c>
      <c r="E3">
        <v>5.5679280000000002</v>
      </c>
      <c r="F3">
        <v>17.603829999999999</v>
      </c>
      <c r="G3">
        <v>0.194192</v>
      </c>
      <c r="H3">
        <v>27.994599999999998</v>
      </c>
      <c r="I3">
        <v>87.766940000000005</v>
      </c>
    </row>
    <row r="4" spans="1:9" x14ac:dyDescent="0.25">
      <c r="A4">
        <v>54</v>
      </c>
      <c r="B4" t="s">
        <v>25</v>
      </c>
      <c r="C4">
        <v>4.7201060000000004</v>
      </c>
      <c r="D4">
        <v>32.054110000000001</v>
      </c>
      <c r="E4">
        <v>5.7021379999999997</v>
      </c>
      <c r="F4">
        <v>17.506620000000002</v>
      </c>
      <c r="G4">
        <v>5.4564000000000001E-2</v>
      </c>
      <c r="H4">
        <v>27.994599999999998</v>
      </c>
      <c r="I4">
        <v>88.032139999999998</v>
      </c>
    </row>
    <row r="5" spans="1:9" x14ac:dyDescent="0.25">
      <c r="A5">
        <v>55</v>
      </c>
      <c r="B5" t="s">
        <v>25</v>
      </c>
      <c r="C5">
        <v>4.8106780000000002</v>
      </c>
      <c r="D5">
        <v>32.218940000000003</v>
      </c>
      <c r="E5">
        <v>5.6674249999999997</v>
      </c>
      <c r="F5">
        <v>17.216080000000002</v>
      </c>
      <c r="G5">
        <v>4.2528000000000003E-2</v>
      </c>
      <c r="H5">
        <v>27.994599999999998</v>
      </c>
      <c r="I5">
        <v>87.950239999999994</v>
      </c>
    </row>
    <row r="6" spans="1:9" x14ac:dyDescent="0.25">
      <c r="A6">
        <v>56</v>
      </c>
      <c r="B6" t="s">
        <v>25</v>
      </c>
      <c r="C6">
        <v>4.8074320000000004</v>
      </c>
      <c r="D6">
        <v>32.442459999999997</v>
      </c>
      <c r="E6">
        <v>5.7599200000000002</v>
      </c>
      <c r="F6">
        <v>17.626740000000002</v>
      </c>
      <c r="G6">
        <v>6.4106999999999997E-2</v>
      </c>
      <c r="H6">
        <v>27.994599999999998</v>
      </c>
      <c r="I6">
        <v>88.695239999999998</v>
      </c>
    </row>
    <row r="7" spans="1:9" x14ac:dyDescent="0.25">
      <c r="A7">
        <v>57</v>
      </c>
      <c r="B7" t="s">
        <v>25</v>
      </c>
      <c r="C7">
        <v>4.7297560000000001</v>
      </c>
      <c r="D7">
        <v>32.185409999999997</v>
      </c>
      <c r="E7">
        <v>5.8561959999999997</v>
      </c>
      <c r="F7">
        <v>17.588419999999999</v>
      </c>
      <c r="G7">
        <v>6.0919000000000001E-2</v>
      </c>
      <c r="H7">
        <v>27.994599999999998</v>
      </c>
      <c r="I7">
        <v>88.415300000000002</v>
      </c>
    </row>
    <row r="8" spans="1:9" x14ac:dyDescent="0.25">
      <c r="A8">
        <v>58</v>
      </c>
      <c r="B8" t="s">
        <v>25</v>
      </c>
      <c r="C8">
        <v>4.630433</v>
      </c>
      <c r="D8">
        <v>32.20026</v>
      </c>
      <c r="E8">
        <v>5.809158</v>
      </c>
      <c r="F8">
        <v>17.6081</v>
      </c>
      <c r="G8">
        <v>9.7106999999999999E-2</v>
      </c>
      <c r="H8">
        <v>27.994599999999998</v>
      </c>
      <c r="I8">
        <v>88.339650000000006</v>
      </c>
    </row>
    <row r="9" spans="1:9" x14ac:dyDescent="0.25">
      <c r="A9">
        <v>59</v>
      </c>
      <c r="B9" t="s">
        <v>25</v>
      </c>
      <c r="C9">
        <v>5.1717839999999997</v>
      </c>
      <c r="D9">
        <v>31.914390000000001</v>
      </c>
      <c r="E9">
        <v>5.6659829999999998</v>
      </c>
      <c r="F9">
        <v>17.66131</v>
      </c>
      <c r="G9">
        <v>4.0890000000000003E-2</v>
      </c>
      <c r="H9">
        <v>27.994599999999998</v>
      </c>
      <c r="I9">
        <v>88.448949999999996</v>
      </c>
    </row>
    <row r="10" spans="1:9" x14ac:dyDescent="0.25">
      <c r="A10">
        <v>60</v>
      </c>
      <c r="B10" t="s">
        <v>25</v>
      </c>
      <c r="C10">
        <v>4.7249049999999997</v>
      </c>
      <c r="D10">
        <v>31.984999999999999</v>
      </c>
      <c r="E10">
        <v>5.8809250000000004</v>
      </c>
      <c r="F10">
        <v>17.701709999999999</v>
      </c>
      <c r="G10">
        <v>9.1417999999999999E-2</v>
      </c>
      <c r="H10">
        <v>27.994599999999998</v>
      </c>
      <c r="I10">
        <v>88.378550000000004</v>
      </c>
    </row>
    <row r="11" spans="1:9" x14ac:dyDescent="0.25">
      <c r="A11">
        <v>61</v>
      </c>
      <c r="B11" t="s">
        <v>25</v>
      </c>
      <c r="C11">
        <v>4.8482649999999996</v>
      </c>
      <c r="D11">
        <v>31.89883</v>
      </c>
      <c r="E11">
        <v>5.698804</v>
      </c>
      <c r="F11">
        <v>17.450679999999998</v>
      </c>
      <c r="G11">
        <v>7.0576E-2</v>
      </c>
      <c r="H11">
        <v>27.994599999999998</v>
      </c>
      <c r="I11">
        <v>87.961749999999995</v>
      </c>
    </row>
    <row r="12" spans="1:9" x14ac:dyDescent="0.25">
      <c r="A12">
        <v>62</v>
      </c>
      <c r="B12" t="s">
        <v>25</v>
      </c>
      <c r="C12">
        <v>4.9144949999999996</v>
      </c>
      <c r="D12">
        <v>32.216290000000001</v>
      </c>
      <c r="E12">
        <v>5.7917249999999996</v>
      </c>
      <c r="F12">
        <v>17.45234</v>
      </c>
      <c r="G12">
        <v>7.1355000000000002E-2</v>
      </c>
      <c r="H12">
        <v>27.994599999999998</v>
      </c>
      <c r="I12">
        <v>88.440799999999996</v>
      </c>
    </row>
    <row r="13" spans="1:9" x14ac:dyDescent="0.25">
      <c r="A13">
        <v>63</v>
      </c>
      <c r="B13" t="s">
        <v>25</v>
      </c>
      <c r="C13">
        <v>4.9159470000000001</v>
      </c>
      <c r="D13">
        <v>31.593910000000001</v>
      </c>
      <c r="E13">
        <v>5.7538309999999999</v>
      </c>
      <c r="F13">
        <v>17.5961</v>
      </c>
      <c r="G13">
        <v>7.8722E-2</v>
      </c>
      <c r="H13">
        <v>27.994599999999998</v>
      </c>
      <c r="I13">
        <v>87.933099999999996</v>
      </c>
    </row>
    <row r="14" spans="1:9" x14ac:dyDescent="0.25">
      <c r="A14">
        <v>64</v>
      </c>
      <c r="B14" t="s">
        <v>25</v>
      </c>
      <c r="C14">
        <v>4.7175510000000003</v>
      </c>
      <c r="D14">
        <v>32.129800000000003</v>
      </c>
      <c r="E14">
        <v>5.8122730000000002</v>
      </c>
      <c r="F14">
        <v>17.64913</v>
      </c>
      <c r="G14">
        <v>8.4952E-2</v>
      </c>
      <c r="H14">
        <v>27.994599999999998</v>
      </c>
      <c r="I14">
        <v>88.388310000000004</v>
      </c>
    </row>
    <row r="15" spans="1:9" x14ac:dyDescent="0.25">
      <c r="A15">
        <v>65</v>
      </c>
      <c r="B15" t="s">
        <v>25</v>
      </c>
      <c r="C15">
        <v>4.7000859999999998</v>
      </c>
      <c r="D15">
        <v>31.41311</v>
      </c>
      <c r="E15">
        <v>5.5718459999999999</v>
      </c>
      <c r="F15">
        <v>17.732009999999999</v>
      </c>
      <c r="G15">
        <v>0.129414</v>
      </c>
      <c r="H15">
        <v>27.994599999999998</v>
      </c>
      <c r="I15">
        <v>87.541049999999998</v>
      </c>
    </row>
    <row r="16" spans="1:9" x14ac:dyDescent="0.25">
      <c r="A16">
        <v>66</v>
      </c>
      <c r="B16" t="s">
        <v>25</v>
      </c>
      <c r="C16">
        <v>4.980753</v>
      </c>
      <c r="D16">
        <v>31.98563</v>
      </c>
      <c r="E16">
        <v>5.8392860000000004</v>
      </c>
      <c r="F16">
        <v>17.569330000000001</v>
      </c>
      <c r="G16">
        <v>6.1003000000000002E-2</v>
      </c>
      <c r="H16">
        <v>27.994599999999998</v>
      </c>
      <c r="I16">
        <v>88.430589999999995</v>
      </c>
    </row>
    <row r="17" spans="1:12" x14ac:dyDescent="0.25">
      <c r="A17">
        <v>67</v>
      </c>
      <c r="B17" t="s">
        <v>25</v>
      </c>
      <c r="C17">
        <v>4.974253</v>
      </c>
      <c r="D17">
        <v>32.215800000000002</v>
      </c>
      <c r="E17">
        <v>5.8069309999999996</v>
      </c>
      <c r="F17">
        <v>17.446290000000001</v>
      </c>
      <c r="G17">
        <v>4.5612E-2</v>
      </c>
      <c r="H17">
        <v>27.994599999999998</v>
      </c>
      <c r="I17">
        <v>88.483469999999997</v>
      </c>
    </row>
    <row r="18" spans="1:12" x14ac:dyDescent="0.25">
      <c r="A18">
        <v>68</v>
      </c>
      <c r="B18" t="s">
        <v>25</v>
      </c>
      <c r="C18">
        <v>4.741244</v>
      </c>
      <c r="D18">
        <v>31.942</v>
      </c>
      <c r="E18">
        <v>5.733365</v>
      </c>
      <c r="F18">
        <v>17.68046</v>
      </c>
      <c r="G18">
        <v>0.128692</v>
      </c>
      <c r="H18">
        <v>27.994599999999998</v>
      </c>
      <c r="I18">
        <v>88.220349999999996</v>
      </c>
    </row>
    <row r="19" spans="1:12" x14ac:dyDescent="0.25">
      <c r="C19" s="23" t="s">
        <v>29</v>
      </c>
      <c r="D19" s="23" t="s">
        <v>30</v>
      </c>
      <c r="E19" s="23" t="s">
        <v>14</v>
      </c>
      <c r="F19" s="23" t="s">
        <v>9</v>
      </c>
      <c r="G19" s="23" t="s">
        <v>31</v>
      </c>
      <c r="H19" s="23" t="s">
        <v>32</v>
      </c>
      <c r="I19" s="23" t="s">
        <v>28</v>
      </c>
    </row>
    <row r="20" spans="1:12" x14ac:dyDescent="0.25">
      <c r="B20" t="s">
        <v>33</v>
      </c>
      <c r="C20">
        <f>AVERAGE(C3:C18)</f>
        <v>4.8068093750000003</v>
      </c>
      <c r="D20">
        <f t="shared" ref="D20:I20" si="0">AVERAGE(D3:D18)</f>
        <v>32.017566875</v>
      </c>
      <c r="E20">
        <f t="shared" si="0"/>
        <v>5.7448583750000006</v>
      </c>
      <c r="F20">
        <f t="shared" si="0"/>
        <v>17.568071875000001</v>
      </c>
      <c r="G20">
        <f t="shared" si="0"/>
        <v>8.2253187499999991E-2</v>
      </c>
      <c r="H20">
        <f t="shared" si="0"/>
        <v>27.994599999999995</v>
      </c>
      <c r="I20">
        <f t="shared" si="0"/>
        <v>88.214151874999985</v>
      </c>
    </row>
    <row r="21" spans="1:12" x14ac:dyDescent="0.25">
      <c r="B21" t="s">
        <v>34</v>
      </c>
      <c r="C21">
        <f>_xlfn.STDEV.P(C3:C18)</f>
        <v>0.15272648654902449</v>
      </c>
      <c r="D21">
        <f t="shared" ref="D21:I21" si="1">_xlfn.STDEV.P(D3:D18)</f>
        <v>0.24625697205152244</v>
      </c>
      <c r="E21">
        <f t="shared" si="1"/>
        <v>9.0965591109272659E-2</v>
      </c>
      <c r="F21">
        <f t="shared" si="1"/>
        <v>0.12495847331307412</v>
      </c>
      <c r="G21">
        <f t="shared" si="1"/>
        <v>3.883038965040584E-2</v>
      </c>
      <c r="H21">
        <f t="shared" si="1"/>
        <v>3.5527136788005009E-15</v>
      </c>
      <c r="I21">
        <f t="shared" si="1"/>
        <v>0.3030541256776329</v>
      </c>
    </row>
    <row r="22" spans="1:12" x14ac:dyDescent="0.25">
      <c r="A22" s="3"/>
      <c r="C22">
        <f>C21/C20</f>
        <v>3.1772944303418413E-2</v>
      </c>
      <c r="D22">
        <f t="shared" ref="D22:H22" si="2">D21/D20</f>
        <v>7.6913081188503783E-3</v>
      </c>
      <c r="E22">
        <f t="shared" si="2"/>
        <v>1.5834261729606634E-2</v>
      </c>
      <c r="F22">
        <f t="shared" si="2"/>
        <v>7.1128166028791425E-3</v>
      </c>
      <c r="G22">
        <f t="shared" si="2"/>
        <v>0.47208370679137324</v>
      </c>
      <c r="H22">
        <f t="shared" si="2"/>
        <v>1.2690710632766681E-16</v>
      </c>
    </row>
    <row r="23" spans="1:12" x14ac:dyDescent="0.25">
      <c r="A23" s="3"/>
    </row>
    <row r="24" spans="1:12" ht="18" x14ac:dyDescent="0.35">
      <c r="A24" s="4" t="s">
        <v>35</v>
      </c>
      <c r="B24" s="5"/>
      <c r="C24" s="5"/>
      <c r="D24" s="5"/>
      <c r="I24" t="s">
        <v>36</v>
      </c>
    </row>
    <row r="26" spans="1:12" ht="15.75" thickBot="1" x14ac:dyDescent="0.3">
      <c r="A26" s="6" t="s">
        <v>1</v>
      </c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J26" t="s">
        <v>43</v>
      </c>
      <c r="K26" t="s">
        <v>44</v>
      </c>
    </row>
    <row r="27" spans="1:12" ht="15.75" x14ac:dyDescent="0.3">
      <c r="A27" s="8" t="s">
        <v>8</v>
      </c>
      <c r="B27" s="7">
        <f>D20</f>
        <v>32.017566875</v>
      </c>
      <c r="C27" s="9">
        <v>101.94</v>
      </c>
      <c r="D27" s="8">
        <f t="shared" ref="D27:D35" si="3">B27/C27</f>
        <v>0.31408246885422797</v>
      </c>
      <c r="E27" s="8">
        <f>3*D27</f>
        <v>0.94224740656268391</v>
      </c>
      <c r="F27" s="7">
        <f>E27*$D$45</f>
        <v>5.5607986302336743</v>
      </c>
      <c r="G27" s="9">
        <f t="shared" ref="G27" si="4">F27*2/3</f>
        <v>3.7071990868224494</v>
      </c>
      <c r="I27" t="s">
        <v>42</v>
      </c>
      <c r="J27" s="16">
        <f>SUM(G29:G30)</f>
        <v>0.92569923308779656</v>
      </c>
      <c r="K27">
        <v>1</v>
      </c>
      <c r="L27" s="16">
        <f>K27-J27</f>
        <v>7.4300766912203442E-2</v>
      </c>
    </row>
    <row r="28" spans="1:12" x14ac:dyDescent="0.25">
      <c r="A28" s="8" t="s">
        <v>9</v>
      </c>
      <c r="B28" s="7">
        <f>F20</f>
        <v>17.568071875000001</v>
      </c>
      <c r="C28" s="11">
        <v>56.08</v>
      </c>
      <c r="D28" s="8">
        <f t="shared" si="3"/>
        <v>0.31326804342011416</v>
      </c>
      <c r="E28" s="8">
        <f t="shared" ref="E28:E32" si="5">D28*1</f>
        <v>0.31326804342011416</v>
      </c>
      <c r="F28" s="7">
        <f>E28*$D$45</f>
        <v>1.8487931031844815</v>
      </c>
      <c r="G28" s="9">
        <f t="shared" ref="G28" si="6">F28</f>
        <v>1.8487931031844815</v>
      </c>
      <c r="I28" t="s">
        <v>37</v>
      </c>
      <c r="J28" s="16">
        <f>G28</f>
        <v>1.8487931031844815</v>
      </c>
      <c r="K28">
        <v>2</v>
      </c>
      <c r="L28" s="16">
        <f t="shared" ref="L28:L32" si="7">K28-J28</f>
        <v>0.15120689681551847</v>
      </c>
    </row>
    <row r="29" spans="1:12" ht="15.75" x14ac:dyDescent="0.3">
      <c r="A29" s="8" t="s">
        <v>10</v>
      </c>
      <c r="B29" s="7">
        <f>C20</f>
        <v>4.8068093750000003</v>
      </c>
      <c r="C29" s="11">
        <v>61.98</v>
      </c>
      <c r="D29" s="8">
        <f t="shared" si="3"/>
        <v>7.7554200951919977E-2</v>
      </c>
      <c r="E29" s="8">
        <f t="shared" si="5"/>
        <v>7.7554200951919977E-2</v>
      </c>
      <c r="F29" s="7">
        <f>E29*$D$45</f>
        <v>0.45769645150369914</v>
      </c>
      <c r="G29" s="9">
        <f t="shared" ref="G29:G31" si="8">2*F29</f>
        <v>0.91539290300739828</v>
      </c>
      <c r="I29" t="s">
        <v>38</v>
      </c>
      <c r="J29" s="16">
        <f>G27</f>
        <v>3.7071990868224494</v>
      </c>
      <c r="K29">
        <v>4</v>
      </c>
      <c r="L29" s="16">
        <f t="shared" si="7"/>
        <v>0.29280091317755064</v>
      </c>
    </row>
    <row r="30" spans="1:12" ht="15.75" x14ac:dyDescent="0.3">
      <c r="A30" s="8" t="s">
        <v>11</v>
      </c>
      <c r="B30" s="7">
        <f>G20</f>
        <v>8.2253187499999991E-2</v>
      </c>
      <c r="C30" s="11">
        <v>94.2</v>
      </c>
      <c r="D30" s="8">
        <f t="shared" si="3"/>
        <v>8.7317608811040323E-4</v>
      </c>
      <c r="E30" s="8">
        <f t="shared" si="5"/>
        <v>8.7317608811040323E-4</v>
      </c>
      <c r="F30" s="7">
        <f>E30*$D$45</f>
        <v>5.1531650401991404E-3</v>
      </c>
      <c r="G30" s="9">
        <f t="shared" si="8"/>
        <v>1.0306330080398281E-2</v>
      </c>
      <c r="I30" t="s">
        <v>39</v>
      </c>
      <c r="J30" s="16">
        <f>G35</f>
        <v>4.0229265550790521</v>
      </c>
      <c r="K30">
        <v>4</v>
      </c>
      <c r="L30" s="16">
        <f t="shared" si="7"/>
        <v>-2.2926555079052058E-2</v>
      </c>
    </row>
    <row r="31" spans="1:12" ht="15.75" x14ac:dyDescent="0.3">
      <c r="A31" s="8" t="s">
        <v>12</v>
      </c>
      <c r="B31" s="7">
        <v>11</v>
      </c>
      <c r="C31" s="11">
        <v>18.015000000000001</v>
      </c>
      <c r="D31" s="8">
        <f t="shared" si="3"/>
        <v>0.61060227588121008</v>
      </c>
      <c r="E31" s="8">
        <f t="shared" si="5"/>
        <v>0.61060227588121008</v>
      </c>
      <c r="F31" s="7">
        <f>E31*$D$45</f>
        <v>3.603550697713608</v>
      </c>
      <c r="G31" s="9">
        <f t="shared" si="8"/>
        <v>7.2071013954272161</v>
      </c>
      <c r="I31" t="s">
        <v>40</v>
      </c>
      <c r="J31" s="16">
        <f>G31</f>
        <v>7.2071013954272161</v>
      </c>
      <c r="K31">
        <v>8</v>
      </c>
      <c r="L31" s="16">
        <f t="shared" si="7"/>
        <v>0.79289860457278394</v>
      </c>
    </row>
    <row r="32" spans="1:12" ht="15.75" x14ac:dyDescent="0.3">
      <c r="A32" s="10" t="s">
        <v>13</v>
      </c>
      <c r="B32" s="7">
        <v>0</v>
      </c>
      <c r="C32" s="11"/>
      <c r="D32" s="8"/>
      <c r="E32" s="8">
        <f t="shared" si="5"/>
        <v>0</v>
      </c>
      <c r="F32" s="8"/>
      <c r="G32" s="9"/>
      <c r="I32" t="s">
        <v>41</v>
      </c>
      <c r="J32" s="16">
        <f>G33</f>
        <v>0.95630968433247221</v>
      </c>
      <c r="K32">
        <v>1</v>
      </c>
      <c r="L32" s="16">
        <f t="shared" si="7"/>
        <v>4.369031566752779E-2</v>
      </c>
    </row>
    <row r="33" spans="1:9" x14ac:dyDescent="0.25">
      <c r="A33" s="8" t="s">
        <v>14</v>
      </c>
      <c r="B33" s="7">
        <f>E20</f>
        <v>5.7448583750000006</v>
      </c>
      <c r="C33" s="11">
        <v>35.453000000000003</v>
      </c>
      <c r="D33" s="8">
        <f t="shared" si="3"/>
        <v>0.16204153033593771</v>
      </c>
      <c r="E33" s="8">
        <f>D33*1</f>
        <v>0.16204153033593771</v>
      </c>
      <c r="F33" s="7">
        <f>E33*$D$45</f>
        <v>0.95630968433247221</v>
      </c>
      <c r="G33" s="9">
        <f>F33</f>
        <v>0.95630968433247221</v>
      </c>
    </row>
    <row r="34" spans="1:9" x14ac:dyDescent="0.25">
      <c r="A34" s="8" t="s">
        <v>15</v>
      </c>
      <c r="B34" s="7">
        <v>0</v>
      </c>
      <c r="C34" s="11">
        <v>18.998403</v>
      </c>
      <c r="D34" s="8">
        <f t="shared" si="3"/>
        <v>0</v>
      </c>
      <c r="E34" s="8">
        <f>D34*1</f>
        <v>0</v>
      </c>
      <c r="F34" s="7">
        <f>E34*$D$45</f>
        <v>0</v>
      </c>
      <c r="G34" s="9">
        <f>F34</f>
        <v>0</v>
      </c>
      <c r="I34" t="s">
        <v>46</v>
      </c>
    </row>
    <row r="35" spans="1:9" ht="18" x14ac:dyDescent="0.3">
      <c r="A35" s="8" t="s">
        <v>16</v>
      </c>
      <c r="B35" s="12">
        <v>30</v>
      </c>
      <c r="C35" s="11">
        <v>44.01</v>
      </c>
      <c r="D35" s="12">
        <f t="shared" si="3"/>
        <v>0.681663258350375</v>
      </c>
      <c r="E35" s="12">
        <f>D35*2</f>
        <v>1.36332651670075</v>
      </c>
      <c r="F35" s="7">
        <f>E35*$D$45</f>
        <v>8.0458531101581041</v>
      </c>
      <c r="G35" s="9">
        <f>F35/2</f>
        <v>4.0229265550790521</v>
      </c>
      <c r="I35" s="24" t="s">
        <v>45</v>
      </c>
    </row>
    <row r="36" spans="1:9" x14ac:dyDescent="0.25">
      <c r="A36" s="13" t="s">
        <v>17</v>
      </c>
      <c r="B36" s="14">
        <f>SUM(B27:B35)</f>
        <v>101.21955968750001</v>
      </c>
      <c r="E36">
        <f>SUM(E27:E35)</f>
        <v>3.4699131499407261</v>
      </c>
    </row>
    <row r="37" spans="1:9" x14ac:dyDescent="0.25">
      <c r="A37" s="15" t="s">
        <v>18</v>
      </c>
      <c r="B37" s="16">
        <f>($B34*15.9995)/(2*18.998403)+(B33*15.9994)/(2*35.453)</f>
        <v>1.2962836302284009</v>
      </c>
      <c r="E37">
        <f>0.5*(E33+E34)</f>
        <v>8.1020765167968856E-2</v>
      </c>
    </row>
    <row r="38" spans="1:9" x14ac:dyDescent="0.25">
      <c r="B38" s="16">
        <f>B36-B37</f>
        <v>99.923276057271607</v>
      </c>
      <c r="E38">
        <f>E36-E37</f>
        <v>3.388892384772757</v>
      </c>
    </row>
    <row r="40" spans="1:9" x14ac:dyDescent="0.25">
      <c r="E40" s="17" t="s">
        <v>19</v>
      </c>
      <c r="F40" s="18"/>
      <c r="G40" s="19">
        <v>20</v>
      </c>
    </row>
    <row r="44" spans="1:9" x14ac:dyDescent="0.25">
      <c r="C44" s="20" t="s">
        <v>20</v>
      </c>
      <c r="D44" s="20"/>
      <c r="E44" s="20"/>
      <c r="F44" s="20"/>
    </row>
    <row r="45" spans="1:9" x14ac:dyDescent="0.25">
      <c r="C45" s="21" t="s">
        <v>21</v>
      </c>
      <c r="D45" s="20">
        <f>G40/E38</f>
        <v>5.9016332563009684</v>
      </c>
      <c r="E45" s="20"/>
      <c r="F45" s="20"/>
    </row>
    <row r="46" spans="1:9" x14ac:dyDescent="0.25">
      <c r="C46" s="20"/>
      <c r="D46" s="20"/>
      <c r="E46" s="20"/>
      <c r="F46" s="20"/>
    </row>
    <row r="47" spans="1:9" x14ac:dyDescent="0.25">
      <c r="C47" s="20" t="s">
        <v>22</v>
      </c>
      <c r="D47" s="20"/>
      <c r="E47" s="20"/>
      <c r="F47" s="20"/>
    </row>
    <row r="49" spans="1:6" x14ac:dyDescent="0.25">
      <c r="A49" s="22" t="s">
        <v>23</v>
      </c>
      <c r="B49" s="22"/>
      <c r="C49" s="22"/>
      <c r="D49" s="22"/>
      <c r="E49" s="22"/>
      <c r="F49" s="22"/>
    </row>
    <row r="51" spans="1:6" x14ac:dyDescent="0.25">
      <c r="A51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XFD17"/>
    </sheetView>
  </sheetViews>
  <sheetFormatPr defaultRowHeight="15" x14ac:dyDescent="0.25"/>
  <sheetData>
    <row r="1" spans="1:9" x14ac:dyDescent="0.25">
      <c r="A1" t="s">
        <v>26</v>
      </c>
      <c r="B1" t="s">
        <v>27</v>
      </c>
      <c r="C1" t="s">
        <v>29</v>
      </c>
      <c r="D1" t="s">
        <v>30</v>
      </c>
      <c r="E1" t="s">
        <v>14</v>
      </c>
      <c r="F1" t="s">
        <v>9</v>
      </c>
      <c r="G1" t="s">
        <v>31</v>
      </c>
      <c r="H1" t="s">
        <v>32</v>
      </c>
      <c r="I1" t="s">
        <v>28</v>
      </c>
    </row>
    <row r="2" spans="1:9" x14ac:dyDescent="0.25">
      <c r="A2">
        <v>53</v>
      </c>
      <c r="B2" t="s">
        <v>25</v>
      </c>
      <c r="C2">
        <v>4.5212620000000001</v>
      </c>
      <c r="D2">
        <v>31.88513</v>
      </c>
      <c r="E2">
        <v>5.5679280000000002</v>
      </c>
      <c r="F2">
        <v>17.603829999999999</v>
      </c>
      <c r="G2">
        <v>0.194192</v>
      </c>
      <c r="H2">
        <v>27.994599999999998</v>
      </c>
      <c r="I2">
        <v>87.766940000000005</v>
      </c>
    </row>
    <row r="3" spans="1:9" x14ac:dyDescent="0.25">
      <c r="A3">
        <v>54</v>
      </c>
      <c r="B3" t="s">
        <v>25</v>
      </c>
      <c r="C3">
        <v>4.7201060000000004</v>
      </c>
      <c r="D3">
        <v>32.054110000000001</v>
      </c>
      <c r="E3">
        <v>5.7021379999999997</v>
      </c>
      <c r="F3">
        <v>17.506620000000002</v>
      </c>
      <c r="G3">
        <v>5.4564000000000001E-2</v>
      </c>
      <c r="H3">
        <v>27.994599999999998</v>
      </c>
      <c r="I3">
        <v>88.032139999999998</v>
      </c>
    </row>
    <row r="4" spans="1:9" x14ac:dyDescent="0.25">
      <c r="A4">
        <v>55</v>
      </c>
      <c r="B4" t="s">
        <v>25</v>
      </c>
      <c r="C4">
        <v>4.8106780000000002</v>
      </c>
      <c r="D4">
        <v>32.218940000000003</v>
      </c>
      <c r="E4">
        <v>5.6674249999999997</v>
      </c>
      <c r="F4">
        <v>17.216080000000002</v>
      </c>
      <c r="G4">
        <v>4.2528000000000003E-2</v>
      </c>
      <c r="H4">
        <v>27.994599999999998</v>
      </c>
      <c r="I4">
        <v>87.950239999999994</v>
      </c>
    </row>
    <row r="5" spans="1:9" x14ac:dyDescent="0.25">
      <c r="A5">
        <v>56</v>
      </c>
      <c r="B5" t="s">
        <v>25</v>
      </c>
      <c r="C5">
        <v>4.8074320000000004</v>
      </c>
      <c r="D5">
        <v>32.442459999999997</v>
      </c>
      <c r="E5">
        <v>5.7599200000000002</v>
      </c>
      <c r="F5">
        <v>17.626740000000002</v>
      </c>
      <c r="G5">
        <v>6.4106999999999997E-2</v>
      </c>
      <c r="H5">
        <v>27.994599999999998</v>
      </c>
      <c r="I5">
        <v>88.695239999999998</v>
      </c>
    </row>
    <row r="6" spans="1:9" x14ac:dyDescent="0.25">
      <c r="A6">
        <v>57</v>
      </c>
      <c r="B6" t="s">
        <v>25</v>
      </c>
      <c r="C6">
        <v>4.7297560000000001</v>
      </c>
      <c r="D6">
        <v>32.185409999999997</v>
      </c>
      <c r="E6">
        <v>5.8561959999999997</v>
      </c>
      <c r="F6">
        <v>17.588419999999999</v>
      </c>
      <c r="G6">
        <v>6.0919000000000001E-2</v>
      </c>
      <c r="H6">
        <v>27.994599999999998</v>
      </c>
      <c r="I6">
        <v>88.415300000000002</v>
      </c>
    </row>
    <row r="7" spans="1:9" x14ac:dyDescent="0.25">
      <c r="A7">
        <v>58</v>
      </c>
      <c r="B7" t="s">
        <v>25</v>
      </c>
      <c r="C7">
        <v>4.630433</v>
      </c>
      <c r="D7">
        <v>32.20026</v>
      </c>
      <c r="E7">
        <v>5.809158</v>
      </c>
      <c r="F7">
        <v>17.6081</v>
      </c>
      <c r="G7">
        <v>9.7106999999999999E-2</v>
      </c>
      <c r="H7">
        <v>27.994599999999998</v>
      </c>
      <c r="I7">
        <v>88.339650000000006</v>
      </c>
    </row>
    <row r="8" spans="1:9" x14ac:dyDescent="0.25">
      <c r="A8">
        <v>59</v>
      </c>
      <c r="B8" t="s">
        <v>25</v>
      </c>
      <c r="C8">
        <v>5.1717839999999997</v>
      </c>
      <c r="D8">
        <v>31.914390000000001</v>
      </c>
      <c r="E8">
        <v>5.6659829999999998</v>
      </c>
      <c r="F8">
        <v>17.66131</v>
      </c>
      <c r="G8">
        <v>4.0890000000000003E-2</v>
      </c>
      <c r="H8">
        <v>27.994599999999998</v>
      </c>
      <c r="I8">
        <v>88.448949999999996</v>
      </c>
    </row>
    <row r="9" spans="1:9" x14ac:dyDescent="0.25">
      <c r="A9">
        <v>60</v>
      </c>
      <c r="B9" t="s">
        <v>25</v>
      </c>
      <c r="C9">
        <v>4.7249049999999997</v>
      </c>
      <c r="D9">
        <v>31.984999999999999</v>
      </c>
      <c r="E9">
        <v>5.8809250000000004</v>
      </c>
      <c r="F9">
        <v>17.701709999999999</v>
      </c>
      <c r="G9">
        <v>9.1417999999999999E-2</v>
      </c>
      <c r="H9">
        <v>27.994599999999998</v>
      </c>
      <c r="I9">
        <v>88.378550000000004</v>
      </c>
    </row>
    <row r="10" spans="1:9" x14ac:dyDescent="0.25">
      <c r="A10">
        <v>61</v>
      </c>
      <c r="B10" t="s">
        <v>25</v>
      </c>
      <c r="C10">
        <v>4.8482649999999996</v>
      </c>
      <c r="D10">
        <v>31.89883</v>
      </c>
      <c r="E10">
        <v>5.698804</v>
      </c>
      <c r="F10">
        <v>17.450679999999998</v>
      </c>
      <c r="G10">
        <v>7.0576E-2</v>
      </c>
      <c r="H10">
        <v>27.994599999999998</v>
      </c>
      <c r="I10">
        <v>87.961749999999995</v>
      </c>
    </row>
    <row r="11" spans="1:9" x14ac:dyDescent="0.25">
      <c r="A11">
        <v>62</v>
      </c>
      <c r="B11" t="s">
        <v>25</v>
      </c>
      <c r="C11">
        <v>4.9144949999999996</v>
      </c>
      <c r="D11">
        <v>32.216290000000001</v>
      </c>
      <c r="E11">
        <v>5.7917249999999996</v>
      </c>
      <c r="F11">
        <v>17.45234</v>
      </c>
      <c r="G11">
        <v>7.1355000000000002E-2</v>
      </c>
      <c r="H11">
        <v>27.994599999999998</v>
      </c>
      <c r="I11">
        <v>88.440799999999996</v>
      </c>
    </row>
    <row r="12" spans="1:9" x14ac:dyDescent="0.25">
      <c r="A12">
        <v>63</v>
      </c>
      <c r="B12" t="s">
        <v>25</v>
      </c>
      <c r="C12">
        <v>4.9159470000000001</v>
      </c>
      <c r="D12">
        <v>31.593910000000001</v>
      </c>
      <c r="E12">
        <v>5.7538309999999999</v>
      </c>
      <c r="F12">
        <v>17.5961</v>
      </c>
      <c r="G12">
        <v>7.8722E-2</v>
      </c>
      <c r="H12">
        <v>27.994599999999998</v>
      </c>
      <c r="I12">
        <v>87.933099999999996</v>
      </c>
    </row>
    <row r="13" spans="1:9" x14ac:dyDescent="0.25">
      <c r="A13">
        <v>64</v>
      </c>
      <c r="B13" t="s">
        <v>25</v>
      </c>
      <c r="C13">
        <v>4.7175510000000003</v>
      </c>
      <c r="D13">
        <v>32.129800000000003</v>
      </c>
      <c r="E13">
        <v>5.8122730000000002</v>
      </c>
      <c r="F13">
        <v>17.64913</v>
      </c>
      <c r="G13">
        <v>8.4952E-2</v>
      </c>
      <c r="H13">
        <v>27.994599999999998</v>
      </c>
      <c r="I13">
        <v>88.388310000000004</v>
      </c>
    </row>
    <row r="14" spans="1:9" x14ac:dyDescent="0.25">
      <c r="A14">
        <v>65</v>
      </c>
      <c r="B14" t="s">
        <v>25</v>
      </c>
      <c r="C14">
        <v>4.7000859999999998</v>
      </c>
      <c r="D14">
        <v>31.41311</v>
      </c>
      <c r="E14">
        <v>5.5718459999999999</v>
      </c>
      <c r="F14">
        <v>17.732009999999999</v>
      </c>
      <c r="G14">
        <v>0.129414</v>
      </c>
      <c r="H14">
        <v>27.994599999999998</v>
      </c>
      <c r="I14">
        <v>87.541049999999998</v>
      </c>
    </row>
    <row r="15" spans="1:9" x14ac:dyDescent="0.25">
      <c r="A15">
        <v>66</v>
      </c>
      <c r="B15" t="s">
        <v>25</v>
      </c>
      <c r="C15">
        <v>4.980753</v>
      </c>
      <c r="D15">
        <v>31.98563</v>
      </c>
      <c r="E15">
        <v>5.8392860000000004</v>
      </c>
      <c r="F15">
        <v>17.569330000000001</v>
      </c>
      <c r="G15">
        <v>6.1003000000000002E-2</v>
      </c>
      <c r="H15">
        <v>27.994599999999998</v>
      </c>
      <c r="I15">
        <v>88.430589999999995</v>
      </c>
    </row>
    <row r="16" spans="1:9" x14ac:dyDescent="0.25">
      <c r="A16">
        <v>67</v>
      </c>
      <c r="B16" t="s">
        <v>25</v>
      </c>
      <c r="C16">
        <v>4.974253</v>
      </c>
      <c r="D16">
        <v>32.215800000000002</v>
      </c>
      <c r="E16">
        <v>5.8069309999999996</v>
      </c>
      <c r="F16">
        <v>17.446290000000001</v>
      </c>
      <c r="G16">
        <v>4.5612E-2</v>
      </c>
      <c r="H16">
        <v>27.994599999999998</v>
      </c>
      <c r="I16">
        <v>88.483469999999997</v>
      </c>
    </row>
    <row r="17" spans="1:9" x14ac:dyDescent="0.25">
      <c r="A17">
        <v>68</v>
      </c>
      <c r="B17" t="s">
        <v>25</v>
      </c>
      <c r="C17">
        <v>4.741244</v>
      </c>
      <c r="D17">
        <v>31.942</v>
      </c>
      <c r="E17">
        <v>5.733365</v>
      </c>
      <c r="F17">
        <v>17.68046</v>
      </c>
      <c r="G17">
        <v>0.128692</v>
      </c>
      <c r="H17">
        <v>27.994599999999998</v>
      </c>
      <c r="I17">
        <v>88.220349999999996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user</cp:lastModifiedBy>
  <dcterms:created xsi:type="dcterms:W3CDTF">2012-08-17T18:53:38Z</dcterms:created>
  <dcterms:modified xsi:type="dcterms:W3CDTF">2013-07-01T22:42:16Z</dcterms:modified>
</cp:coreProperties>
</file>