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<sst xmlns="http://schemas.openxmlformats.org/spreadsheetml/2006/main" count="93" uniqueCount="78">
  <si>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</si>
  <si>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</si>
  <si>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</si>
  <si>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</si>
  <si>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</si>
  <si>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</si>
  <si>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</si>
  <si>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</si>
  <si>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</si>
  <si>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</si>
  <si>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</si>
  <si>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</si>
  <si>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</si>
  <si>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</si>
  <si>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</si>
  <si>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</si>
  <si>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MnO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</si>
  <si>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</si>
  <si>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</si>
  <si>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</si>
  <si>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BaO</t>
  </si>
  <si>
    <r>
      <t>CO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</si>
  <si>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</si>
  <si>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</si>
  <si>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r>
      <t>SO</t>
    </r>
    <r>
      <rPr>
        <vertAlign val="subscript"/>
        <sz val="10"/>
        <rFont val="Arial"/>
        <family val="2"/>
      </rPr>
      <t>3</t>
    </r>
  </si>
  <si>
    <r>
      <t>As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</si>
  <si>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</si>
  <si>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</si>
  <si>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</si>
  <si>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</si>
  <si>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SrO</t>
  </si>
  <si>
    <t>ZnO</t>
  </si>
  <si>
    <r>
      <t>Rb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</si>
  <si>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ZrO</t>
    </r>
    <r>
      <rPr>
        <vertAlign val="subscript"/>
        <sz val="10"/>
        <rFont val="Arial"/>
        <family val="2"/>
      </rPr>
      <t>2</t>
    </r>
  </si>
  <si>
    <t>SnO</t>
  </si>
  <si>
    <t>CdO</t>
  </si>
  <si>
    <t>CuO</t>
  </si>
  <si>
    <t>PbO</t>
  </si>
  <si>
    <r>
      <t>MoO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</si>
  <si>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O-</t>
    </r>
  </si>
  <si>
    <r>
      <t>Mn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</si>
  <si>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</si>
  <si>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</si>
  <si>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</si>
  <si>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</si>
  <si>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</si>
  <si>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</si>
  <si>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</si>
  <si>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ThO</t>
    </r>
    <r>
      <rPr>
        <vertAlign val="subscript"/>
        <sz val="10"/>
        <rFont val="Arial"/>
        <family val="2"/>
      </rPr>
      <t>2</t>
    </r>
  </si>
  <si>
    <r>
      <t>UO</t>
    </r>
    <r>
      <rPr>
        <vertAlign val="subscript"/>
        <sz val="10"/>
        <rFont val="Arial"/>
        <family val="2"/>
      </rPr>
      <t>3</t>
    </r>
  </si>
  <si>
    <r>
      <t>Li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</si>
  <si>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Bi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</si>
  <si>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</si>
  <si>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SnO</t>
    </r>
    <r>
      <rPr>
        <vertAlign val="subscript"/>
        <sz val="10"/>
        <rFont val="Arial"/>
        <family val="2"/>
      </rPr>
      <t>2</t>
    </r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</si>
  <si>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</si>
  <si>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</si>
  <si>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UO</t>
    </r>
    <r>
      <rPr>
        <vertAlign val="subscript"/>
        <sz val="10"/>
        <rFont val="Arial"/>
        <family val="2"/>
      </rPr>
      <t>2</t>
    </r>
  </si>
  <si>
    <t>Sample Description: DHZ Hornblende</t>
  </si>
  <si>
    <t>Fit Calulator without Cl and F</t>
  </si>
  <si>
    <r>
      <t>MnO</t>
    </r>
    <r>
      <rPr>
        <vertAlign val="subscript"/>
        <sz val="10"/>
        <rFont val="Arial"/>
        <family val="2"/>
      </rPr>
      <t>2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</si>
  <si>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</si>
  <si>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BeO</t>
  </si>
  <si>
    <t>Weight%</t>
  </si>
  <si>
    <t>Point#</t>
  </si>
  <si>
    <t>Comment</t>
  </si>
  <si>
    <t>P2O5</t>
  </si>
  <si>
    <t>As2O3</t>
  </si>
  <si>
    <t>Total</t>
  </si>
  <si>
    <t>r060954</t>
  </si>
  <si>
    <t xml:space="preserve">There are trace amounts of CaO and MnO, and Al2O3, but they are below the detection limits. </t>
  </si>
  <si>
    <t>Due to the high degree of hydration and the rapid deterioration of the sample during</t>
  </si>
  <si>
    <t>By assuming two P cations per formula, the relative ratio of P:Fe:Mg:K is 2.00:2.08:1.03..</t>
  </si>
  <si>
    <r>
      <t>MgFe</t>
    </r>
    <r>
      <rPr>
        <b/>
        <vertAlign val="superscript"/>
        <sz val="12"/>
        <rFont val="Arial"/>
        <family val="2"/>
      </rPr>
      <t>3+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(PO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(OH)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·8H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</si>
  <si>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t xml:space="preserve">Ideal formula:  </t>
  </si>
  <si>
    <t>FeO was converted to Fe2O3 during the calculation.</t>
  </si>
  <si>
    <t>the probing analysis, the determined composition was used only for the estimation of cation ratios.</t>
  </si>
  <si>
    <t>Emperical formula:</t>
  </si>
  <si>
    <r>
      <t>Mg</t>
    </r>
    <r>
      <rPr>
        <b/>
        <vertAlign val="subscript"/>
        <sz val="12"/>
        <rFont val="Arial"/>
        <family val="2"/>
      </rPr>
      <t>1.03</t>
    </r>
    <r>
      <rPr>
        <b/>
        <sz val="12"/>
        <rFont val="Arial"/>
        <family val="2"/>
      </rPr>
      <t>Fe</t>
    </r>
    <r>
      <rPr>
        <b/>
        <vertAlign val="superscript"/>
        <sz val="12"/>
        <rFont val="Arial"/>
        <family val="2"/>
      </rPr>
      <t>3+</t>
    </r>
    <r>
      <rPr>
        <b/>
        <vertAlign val="subscript"/>
        <sz val="12"/>
        <rFont val="Arial"/>
        <family val="2"/>
      </rPr>
      <t>2.08</t>
    </r>
    <r>
      <rPr>
        <b/>
        <sz val="12"/>
        <rFont val="Arial"/>
        <family val="2"/>
      </rPr>
      <t>(PO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(OH)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·8H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</si>
</sst>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A7">
      <selection activeCell="U26" sqref="U26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spans="1:4" ht="12.75">
      <c r="A1" s="16" t="s">
        <v>58</v>
      </c>
      <c r="B1" s="17"/>
      <c r="C1" s="17"/>
      <c r="D1" s="17"/>
    </row>
    <row r="2" ht="12.75">
      <c r="A2" s="1"/>
    </row>
    <row r="3" ht="12.75">
      <c r="A3" s="1"/>
    </row>
    <row r="4" spans="1:4" ht="12.75">
      <c r="A4" s="21" t="s">
        <v>57</v>
      </c>
      <c r="B4" s="7"/>
      <c r="C4" s="7"/>
      <c r="D4" s="7"/>
    </row>
    <row r="6" spans="1:7" ht="13.5" thickBot="1">
      <c r="A6" s="5" t="s">
        <v>0</v>
      </c>
      <c r="B6" s="5" t="s">
        <v>1</v>
      </c>
      <c r="C6" s="5" t="s">
        <v>5</v>
      </c>
      <c r="D6" s="5" t="s">
        <v>2</v>
      </c>
      <c r="E6" s="5" t="s">
        <v>3</v>
      </c>
      <c r="F6" s="5" t="s">
        <v>26</v>
      </c>
      <c r="G6" s="5" t="s">
        <v>4</v>
      </c>
    </row>
    <row r="7" spans="1:15" ht="15.75">
      <c r="A7" s="4" t="s">
        <v>17</v>
      </c>
      <c r="B7" s="13">
        <v>0</v>
      </c>
      <c r="C7" s="13">
        <v>60.08</v>
      </c>
      <c r="D7" s="4">
        <f aca="true" t="shared" si="0" ref="D7:D48">B7/C7</f>
        <v>0</v>
      </c>
      <c r="E7" s="4">
        <f aca="true" t="shared" si="1" ref="E7:E13">2*D7</f>
        <v>0</v>
      </c>
      <c r="F7" s="4">
        <f aca="true" t="shared" si="2" ref="F7:F46">E7*$D$62</f>
        <v>0</v>
      </c>
      <c r="G7" s="13">
        <f aca="true" t="shared" si="3" ref="G7:G13">F7/2</f>
        <v>0</v>
      </c>
      <c r="O7" t="s">
        <v>62</v>
      </c>
    </row>
    <row r="8" spans="1:16" ht="15.75">
      <c r="A8" s="22" t="s">
        <v>53</v>
      </c>
      <c r="B8" s="13">
        <v>0</v>
      </c>
      <c r="C8" s="13">
        <v>150.69</v>
      </c>
      <c r="D8" s="4">
        <f t="shared" si="0"/>
        <v>0</v>
      </c>
      <c r="E8" s="4">
        <f t="shared" si="1"/>
        <v>0</v>
      </c>
      <c r="F8" s="4">
        <f t="shared" si="2"/>
        <v>0</v>
      </c>
      <c r="G8" s="13">
        <f t="shared" si="3"/>
        <v>0</v>
      </c>
      <c r="J8" t="s">
        <v>63</v>
      </c>
      <c r="K8" t="s">
        <v>64</v>
      </c>
      <c r="L8" t="s">
        <v>8</v>
      </c>
      <c r="M8" t="s">
        <v>7</v>
      </c>
      <c r="N8" t="s">
        <v>65</v>
      </c>
      <c r="O8" t="s">
        <v>66</v>
      </c>
      <c r="P8" t="s">
        <v>67</v>
      </c>
    </row>
    <row r="9" spans="1:16" ht="15.75">
      <c r="A9" s="2" t="s">
        <v>18</v>
      </c>
      <c r="B9" s="14">
        <v>0</v>
      </c>
      <c r="C9" s="14">
        <v>79.8988</v>
      </c>
      <c r="D9" s="2">
        <f t="shared" si="0"/>
        <v>0</v>
      </c>
      <c r="E9" s="2">
        <f t="shared" si="1"/>
        <v>0</v>
      </c>
      <c r="F9" s="4">
        <f t="shared" si="2"/>
        <v>0</v>
      </c>
      <c r="G9" s="14">
        <f t="shared" si="3"/>
        <v>0</v>
      </c>
      <c r="J9">
        <v>101</v>
      </c>
      <c r="K9" t="s">
        <v>68</v>
      </c>
      <c r="L9">
        <v>33.05789</v>
      </c>
      <c r="M9">
        <v>9.729683</v>
      </c>
      <c r="N9">
        <v>32.39869</v>
      </c>
      <c r="O9">
        <v>0.984409</v>
      </c>
      <c r="P9">
        <f aca="true" t="shared" si="4" ref="P9:P23">SUM(L9:O9)</f>
        <v>76.170672</v>
      </c>
    </row>
    <row r="10" spans="1:16" ht="15.75">
      <c r="A10" s="19" t="s">
        <v>33</v>
      </c>
      <c r="B10" s="14">
        <v>0</v>
      </c>
      <c r="C10" s="14">
        <v>123.22</v>
      </c>
      <c r="D10" s="2">
        <f t="shared" si="0"/>
        <v>0</v>
      </c>
      <c r="E10" s="19">
        <f t="shared" si="1"/>
        <v>0</v>
      </c>
      <c r="F10" s="4">
        <f t="shared" si="2"/>
        <v>0</v>
      </c>
      <c r="G10" s="14">
        <f t="shared" si="3"/>
        <v>0</v>
      </c>
      <c r="J10">
        <v>102</v>
      </c>
      <c r="K10" s="26" t="s">
        <v>68</v>
      </c>
      <c r="L10">
        <v>34.78901</v>
      </c>
      <c r="M10">
        <v>9.897057</v>
      </c>
      <c r="N10">
        <v>32.55327</v>
      </c>
      <c r="O10">
        <v>0.653627</v>
      </c>
      <c r="P10">
        <f t="shared" si="4"/>
        <v>77.89296399999999</v>
      </c>
    </row>
    <row r="11" spans="1:16" ht="15.75">
      <c r="A11" s="20" t="s">
        <v>48</v>
      </c>
      <c r="B11" s="14">
        <v>0</v>
      </c>
      <c r="C11" s="14">
        <v>264.0368</v>
      </c>
      <c r="D11" s="2">
        <f t="shared" si="0"/>
        <v>0</v>
      </c>
      <c r="E11" s="19">
        <f t="shared" si="1"/>
        <v>0</v>
      </c>
      <c r="F11" s="4">
        <f t="shared" si="2"/>
        <v>0</v>
      </c>
      <c r="G11" s="14">
        <f t="shared" si="3"/>
        <v>0</v>
      </c>
      <c r="J11">
        <v>103</v>
      </c>
      <c r="K11" s="26" t="s">
        <v>68</v>
      </c>
      <c r="L11">
        <v>34.80878</v>
      </c>
      <c r="M11">
        <v>9.341241</v>
      </c>
      <c r="N11">
        <v>32.26064</v>
      </c>
      <c r="O11">
        <v>0.427909</v>
      </c>
      <c r="P11">
        <f t="shared" si="4"/>
        <v>76.83857</v>
      </c>
    </row>
    <row r="12" spans="1:16" ht="15.75">
      <c r="A12" s="20" t="s">
        <v>59</v>
      </c>
      <c r="B12" s="14">
        <v>0</v>
      </c>
      <c r="C12" s="14">
        <v>86.9388</v>
      </c>
      <c r="D12" s="2">
        <f t="shared" si="0"/>
        <v>0</v>
      </c>
      <c r="E12" s="19">
        <f t="shared" si="1"/>
        <v>0</v>
      </c>
      <c r="F12" s="4">
        <f t="shared" si="2"/>
        <v>0</v>
      </c>
      <c r="G12" s="14">
        <f t="shared" si="3"/>
        <v>0</v>
      </c>
      <c r="J12">
        <v>104</v>
      </c>
      <c r="K12" t="s">
        <v>68</v>
      </c>
      <c r="L12">
        <v>34.06078</v>
      </c>
      <c r="M12">
        <v>9.683579</v>
      </c>
      <c r="N12">
        <v>32.09782</v>
      </c>
      <c r="O12">
        <v>0.678245</v>
      </c>
      <c r="P12">
        <f t="shared" si="4"/>
        <v>76.520424</v>
      </c>
    </row>
    <row r="13" spans="1:16" ht="15.75">
      <c r="A13" s="20" t="s">
        <v>56</v>
      </c>
      <c r="B13" s="14">
        <v>0</v>
      </c>
      <c r="C13" s="14">
        <v>270.03</v>
      </c>
      <c r="D13" s="2">
        <f t="shared" si="0"/>
        <v>0</v>
      </c>
      <c r="E13" s="19">
        <f t="shared" si="1"/>
        <v>0</v>
      </c>
      <c r="F13" s="4">
        <f t="shared" si="2"/>
        <v>0</v>
      </c>
      <c r="G13" s="14">
        <f t="shared" si="3"/>
        <v>0</v>
      </c>
      <c r="J13">
        <v>105</v>
      </c>
      <c r="K13" t="s">
        <v>68</v>
      </c>
      <c r="L13">
        <v>35.38449</v>
      </c>
      <c r="M13">
        <v>9.779348</v>
      </c>
      <c r="N13">
        <v>32.14153</v>
      </c>
      <c r="O13">
        <v>0.404849</v>
      </c>
      <c r="P13">
        <f t="shared" si="4"/>
        <v>77.710217</v>
      </c>
    </row>
    <row r="14" spans="1:16" ht="15.75">
      <c r="A14" s="20" t="s">
        <v>49</v>
      </c>
      <c r="B14" s="14">
        <v>0</v>
      </c>
      <c r="C14" s="14">
        <v>286.03</v>
      </c>
      <c r="D14" s="2">
        <f t="shared" si="0"/>
        <v>0</v>
      </c>
      <c r="E14" s="19">
        <f aca="true" t="shared" si="5" ref="E14:E19">3*D14</f>
        <v>0</v>
      </c>
      <c r="F14" s="4">
        <f t="shared" si="2"/>
        <v>0</v>
      </c>
      <c r="G14" s="14">
        <f>F14/3</f>
        <v>0</v>
      </c>
      <c r="J14">
        <v>106</v>
      </c>
      <c r="K14" t="s">
        <v>68</v>
      </c>
      <c r="L14">
        <v>34.55646</v>
      </c>
      <c r="M14">
        <v>9.810444</v>
      </c>
      <c r="N14">
        <v>34.04714</v>
      </c>
      <c r="O14">
        <v>0.507935</v>
      </c>
      <c r="P14">
        <f t="shared" si="4"/>
        <v>78.92197900000001</v>
      </c>
    </row>
    <row r="15" spans="1:16" ht="15.75">
      <c r="A15" s="2" t="s">
        <v>12</v>
      </c>
      <c r="B15" s="14">
        <v>0</v>
      </c>
      <c r="C15" s="14">
        <v>101.94</v>
      </c>
      <c r="D15" s="2">
        <f t="shared" si="0"/>
        <v>0</v>
      </c>
      <c r="E15" s="2">
        <f t="shared" si="5"/>
        <v>0</v>
      </c>
      <c r="F15" s="4">
        <f t="shared" si="2"/>
        <v>0</v>
      </c>
      <c r="G15" s="14">
        <f aca="true" t="shared" si="6" ref="G15:G21">F15*2/3</f>
        <v>0</v>
      </c>
      <c r="J15">
        <v>107</v>
      </c>
      <c r="K15" t="s">
        <v>68</v>
      </c>
      <c r="L15">
        <v>33.40163</v>
      </c>
      <c r="M15">
        <v>9.362247</v>
      </c>
      <c r="N15">
        <v>32.68691</v>
      </c>
      <c r="O15">
        <v>0.431983</v>
      </c>
      <c r="P15">
        <f t="shared" si="4"/>
        <v>75.88277</v>
      </c>
    </row>
    <row r="16" spans="1:16" ht="15.75">
      <c r="A16" s="20" t="s">
        <v>60</v>
      </c>
      <c r="B16" s="14">
        <v>0</v>
      </c>
      <c r="C16" s="14">
        <v>60.8082</v>
      </c>
      <c r="D16" s="2">
        <f t="shared" si="0"/>
        <v>0</v>
      </c>
      <c r="E16" s="2">
        <f t="shared" si="5"/>
        <v>0</v>
      </c>
      <c r="F16" s="4">
        <f t="shared" si="2"/>
        <v>0</v>
      </c>
      <c r="G16" s="14">
        <f t="shared" si="6"/>
        <v>0</v>
      </c>
      <c r="J16">
        <v>108</v>
      </c>
      <c r="K16" t="s">
        <v>68</v>
      </c>
      <c r="L16">
        <v>35.23561</v>
      </c>
      <c r="M16">
        <v>9.300605</v>
      </c>
      <c r="N16">
        <v>32.96589</v>
      </c>
      <c r="O16">
        <v>0.319184</v>
      </c>
      <c r="P16">
        <f t="shared" si="4"/>
        <v>77.82128900000001</v>
      </c>
    </row>
    <row r="17" spans="1:16" ht="15.75">
      <c r="A17" s="20" t="s">
        <v>51</v>
      </c>
      <c r="B17" s="14">
        <v>0</v>
      </c>
      <c r="C17" s="14">
        <v>465.96</v>
      </c>
      <c r="D17" s="2">
        <f t="shared" si="0"/>
        <v>0</v>
      </c>
      <c r="E17" s="2">
        <f t="shared" si="5"/>
        <v>0</v>
      </c>
      <c r="F17" s="4">
        <f t="shared" si="2"/>
        <v>0</v>
      </c>
      <c r="G17" s="14">
        <f t="shared" si="6"/>
        <v>0</v>
      </c>
      <c r="J17">
        <v>109</v>
      </c>
      <c r="K17" t="s">
        <v>68</v>
      </c>
      <c r="L17">
        <v>34.65844</v>
      </c>
      <c r="M17">
        <v>8.984828</v>
      </c>
      <c r="N17">
        <v>32.66807</v>
      </c>
      <c r="O17">
        <v>0.465044</v>
      </c>
      <c r="P17">
        <f t="shared" si="4"/>
        <v>76.77638200000001</v>
      </c>
    </row>
    <row r="18" spans="1:16" ht="15.75">
      <c r="A18" s="2" t="s">
        <v>10</v>
      </c>
      <c r="B18" s="14">
        <v>38.23</v>
      </c>
      <c r="C18" s="14">
        <v>159.69</v>
      </c>
      <c r="D18" s="2">
        <f t="shared" si="0"/>
        <v>0.23940134009643682</v>
      </c>
      <c r="E18" s="2">
        <f t="shared" si="5"/>
        <v>0.7182040202893105</v>
      </c>
      <c r="F18" s="4">
        <f t="shared" si="2"/>
        <v>6.131805301112377</v>
      </c>
      <c r="G18" s="14">
        <f t="shared" si="6"/>
        <v>4.087870200741585</v>
      </c>
      <c r="J18">
        <v>110</v>
      </c>
      <c r="K18" t="s">
        <v>68</v>
      </c>
      <c r="L18">
        <v>34.18184</v>
      </c>
      <c r="M18">
        <v>9.437114</v>
      </c>
      <c r="N18">
        <v>32.48894</v>
      </c>
      <c r="O18">
        <v>0.438776</v>
      </c>
      <c r="P18">
        <f t="shared" si="4"/>
        <v>76.54667</v>
      </c>
    </row>
    <row r="19" spans="1:16" ht="15.75">
      <c r="A19" s="20" t="s">
        <v>40</v>
      </c>
      <c r="B19" s="14">
        <v>0</v>
      </c>
      <c r="C19" s="14">
        <v>157.8742</v>
      </c>
      <c r="D19" s="2">
        <f>B19/C19</f>
        <v>0</v>
      </c>
      <c r="E19" s="2">
        <f t="shared" si="5"/>
        <v>0</v>
      </c>
      <c r="F19" s="4">
        <f t="shared" si="2"/>
        <v>0</v>
      </c>
      <c r="G19" s="14">
        <f t="shared" si="6"/>
        <v>0</v>
      </c>
      <c r="J19">
        <v>111</v>
      </c>
      <c r="K19" t="s">
        <v>68</v>
      </c>
      <c r="L19">
        <v>34.13626</v>
      </c>
      <c r="M19">
        <v>9.467827</v>
      </c>
      <c r="N19">
        <v>32.51419</v>
      </c>
      <c r="O19">
        <v>0.994259</v>
      </c>
      <c r="P19">
        <f t="shared" si="4"/>
        <v>77.112536</v>
      </c>
    </row>
    <row r="20" spans="1:16" ht="15.75">
      <c r="A20" s="2" t="s">
        <v>28</v>
      </c>
      <c r="B20" s="14">
        <v>0</v>
      </c>
      <c r="C20" s="14">
        <v>151.99</v>
      </c>
      <c r="D20" s="2">
        <f t="shared" si="0"/>
        <v>0</v>
      </c>
      <c r="E20" s="2">
        <f>D20*3</f>
        <v>0</v>
      </c>
      <c r="F20" s="4">
        <f t="shared" si="2"/>
        <v>0</v>
      </c>
      <c r="G20" s="14">
        <f t="shared" si="6"/>
        <v>0</v>
      </c>
      <c r="J20">
        <v>112</v>
      </c>
      <c r="K20" t="s">
        <v>68</v>
      </c>
      <c r="L20">
        <v>34.73039</v>
      </c>
      <c r="M20">
        <v>9.243061</v>
      </c>
      <c r="N20">
        <v>33.29526</v>
      </c>
      <c r="O20">
        <v>0.527585</v>
      </c>
      <c r="P20">
        <f t="shared" si="4"/>
        <v>77.796296</v>
      </c>
    </row>
    <row r="21" spans="1:16" ht="15.75">
      <c r="A21" s="2" t="s">
        <v>29</v>
      </c>
      <c r="B21" s="14">
        <v>0</v>
      </c>
      <c r="C21" s="14">
        <v>149.88</v>
      </c>
      <c r="D21" s="2">
        <f t="shared" si="0"/>
        <v>0</v>
      </c>
      <c r="E21" s="2">
        <f>D21*3</f>
        <v>0</v>
      </c>
      <c r="F21" s="4">
        <f t="shared" si="2"/>
        <v>0</v>
      </c>
      <c r="G21" s="14">
        <f t="shared" si="6"/>
        <v>0</v>
      </c>
      <c r="J21">
        <v>113</v>
      </c>
      <c r="K21" t="s">
        <v>68</v>
      </c>
      <c r="L21">
        <v>33.22756</v>
      </c>
      <c r="M21">
        <v>9.689078</v>
      </c>
      <c r="N21">
        <v>32.99125</v>
      </c>
      <c r="O21">
        <v>0.749421</v>
      </c>
      <c r="P21">
        <f t="shared" si="4"/>
        <v>76.657309</v>
      </c>
    </row>
    <row r="22" spans="1:16" ht="15.75">
      <c r="A22" s="20" t="s">
        <v>41</v>
      </c>
      <c r="B22" s="14">
        <v>0</v>
      </c>
      <c r="C22" s="14">
        <v>227.8082</v>
      </c>
      <c r="D22" s="2">
        <f t="shared" si="0"/>
        <v>0</v>
      </c>
      <c r="E22" s="2">
        <f aca="true" t="shared" si="7" ref="E22:E28">D22*3</f>
        <v>0</v>
      </c>
      <c r="F22" s="4">
        <f t="shared" si="2"/>
        <v>0</v>
      </c>
      <c r="G22" s="14">
        <f aca="true" t="shared" si="8" ref="G22:G28">F22*2/3</f>
        <v>0</v>
      </c>
      <c r="J22">
        <v>114</v>
      </c>
      <c r="K22" t="s">
        <v>68</v>
      </c>
      <c r="L22">
        <v>35.40005</v>
      </c>
      <c r="M22">
        <v>10.38608</v>
      </c>
      <c r="N22">
        <v>32.10828</v>
      </c>
      <c r="O22">
        <v>0.680953</v>
      </c>
      <c r="P22">
        <f t="shared" si="4"/>
        <v>78.575363</v>
      </c>
    </row>
    <row r="23" spans="1:16" ht="15.75">
      <c r="A23" s="20" t="s">
        <v>42</v>
      </c>
      <c r="B23" s="14">
        <v>0</v>
      </c>
      <c r="C23" s="14">
        <v>325.8182</v>
      </c>
      <c r="D23" s="2">
        <f t="shared" si="0"/>
        <v>0</v>
      </c>
      <c r="E23" s="2">
        <f t="shared" si="7"/>
        <v>0</v>
      </c>
      <c r="F23" s="4">
        <f t="shared" si="2"/>
        <v>0</v>
      </c>
      <c r="G23" s="14">
        <f t="shared" si="8"/>
        <v>0</v>
      </c>
      <c r="L23">
        <f>AVERAGE(L9:L22)</f>
        <v>34.40208500000001</v>
      </c>
      <c r="M23">
        <f>AVERAGE(M9:M22)</f>
        <v>9.579442285714283</v>
      </c>
      <c r="N23">
        <f>AVERAGE(N9:N22)</f>
        <v>32.65842</v>
      </c>
      <c r="O23">
        <f>AVERAGE(O9:O22)</f>
        <v>0.5902985000000001</v>
      </c>
      <c r="P23">
        <f t="shared" si="4"/>
        <v>77.2302457857143</v>
      </c>
    </row>
    <row r="24" spans="1:16" ht="15.75">
      <c r="A24" s="20" t="s">
        <v>44</v>
      </c>
      <c r="B24" s="14">
        <v>0</v>
      </c>
      <c r="C24" s="14">
        <v>328.2382</v>
      </c>
      <c r="D24" s="2">
        <f t="shared" si="0"/>
        <v>0</v>
      </c>
      <c r="E24" s="2">
        <f t="shared" si="7"/>
        <v>0</v>
      </c>
      <c r="F24" s="4">
        <f t="shared" si="2"/>
        <v>0</v>
      </c>
      <c r="G24" s="14">
        <f t="shared" si="8"/>
        <v>0</v>
      </c>
      <c r="L24">
        <f>STDEV(L9:L22)</f>
        <v>0.7641587835174858</v>
      </c>
      <c r="M24">
        <f>STDEV(M9:M22)</f>
        <v>0.3476738104796658</v>
      </c>
      <c r="N24">
        <f>STDEV(N9:N22)</f>
        <v>0.5342643666546765</v>
      </c>
      <c r="O24">
        <f>STDEV(O9:O22)</f>
        <v>0.20985043929198346</v>
      </c>
      <c r="P24">
        <f>STDEV(P9:P22)</f>
        <v>0.903907719368621</v>
      </c>
    </row>
    <row r="25" spans="1:7" ht="15.75">
      <c r="A25" s="20" t="s">
        <v>45</v>
      </c>
      <c r="B25" s="14">
        <v>0</v>
      </c>
      <c r="C25" s="14">
        <v>329.8122</v>
      </c>
      <c r="D25" s="2">
        <f t="shared" si="0"/>
        <v>0</v>
      </c>
      <c r="E25" s="2">
        <f t="shared" si="7"/>
        <v>0</v>
      </c>
      <c r="F25" s="4">
        <f t="shared" si="2"/>
        <v>0</v>
      </c>
      <c r="G25" s="14">
        <f t="shared" si="8"/>
        <v>0</v>
      </c>
    </row>
    <row r="26" spans="1:9" ht="15.75">
      <c r="A26" s="20" t="s">
        <v>43</v>
      </c>
      <c r="B26" s="14">
        <v>0</v>
      </c>
      <c r="C26" s="14">
        <v>336.4782</v>
      </c>
      <c r="D26" s="2">
        <f t="shared" si="0"/>
        <v>0</v>
      </c>
      <c r="E26" s="2">
        <f t="shared" si="7"/>
        <v>0</v>
      </c>
      <c r="F26" s="4">
        <f t="shared" si="2"/>
        <v>0</v>
      </c>
      <c r="G26" s="14">
        <f t="shared" si="8"/>
        <v>0</v>
      </c>
      <c r="I26" s="26" t="s">
        <v>69</v>
      </c>
    </row>
    <row r="27" spans="1:11" ht="15.75">
      <c r="A27" s="20" t="s">
        <v>46</v>
      </c>
      <c r="B27" s="14">
        <v>0</v>
      </c>
      <c r="C27" s="14">
        <v>348.6982</v>
      </c>
      <c r="D27" s="2">
        <f t="shared" si="0"/>
        <v>0</v>
      </c>
      <c r="E27" s="2">
        <f t="shared" si="7"/>
        <v>0</v>
      </c>
      <c r="F27" s="4">
        <f t="shared" si="2"/>
        <v>0</v>
      </c>
      <c r="G27" s="14">
        <f t="shared" si="8"/>
        <v>0</v>
      </c>
      <c r="K27" s="26" t="s">
        <v>74</v>
      </c>
    </row>
    <row r="28" spans="1:7" ht="15.75">
      <c r="A28" s="20" t="s">
        <v>47</v>
      </c>
      <c r="B28" s="14">
        <v>0</v>
      </c>
      <c r="C28" s="14">
        <v>362.4982</v>
      </c>
      <c r="D28" s="2">
        <f t="shared" si="0"/>
        <v>0</v>
      </c>
      <c r="E28" s="2">
        <f t="shared" si="7"/>
        <v>0</v>
      </c>
      <c r="F28" s="4">
        <f t="shared" si="2"/>
        <v>0</v>
      </c>
      <c r="G28" s="14">
        <f t="shared" si="8"/>
        <v>0</v>
      </c>
    </row>
    <row r="29" spans="1:9" ht="15.75">
      <c r="A29" s="2" t="s">
        <v>61</v>
      </c>
      <c r="B29" s="14">
        <v>0</v>
      </c>
      <c r="C29" s="14">
        <v>25.011582</v>
      </c>
      <c r="D29" s="2">
        <f t="shared" si="0"/>
        <v>0</v>
      </c>
      <c r="E29" s="2">
        <f>D29*1</f>
        <v>0</v>
      </c>
      <c r="F29" s="4">
        <f>E29*$D$62</f>
        <v>0</v>
      </c>
      <c r="G29" s="14">
        <f>F29</f>
        <v>0</v>
      </c>
      <c r="I29" s="25" t="s">
        <v>70</v>
      </c>
    </row>
    <row r="30" spans="1:9" ht="15.75">
      <c r="A30" s="2" t="s">
        <v>8</v>
      </c>
      <c r="B30" s="14">
        <v>0</v>
      </c>
      <c r="C30" s="14">
        <v>71.85</v>
      </c>
      <c r="D30" s="2">
        <f t="shared" si="0"/>
        <v>0</v>
      </c>
      <c r="E30" s="2">
        <f aca="true" t="shared" si="9" ref="E30:E47">D30*1</f>
        <v>0</v>
      </c>
      <c r="F30" s="4">
        <f t="shared" si="2"/>
        <v>0</v>
      </c>
      <c r="G30" s="14">
        <f aca="true" t="shared" si="10" ref="G30:G40">F30</f>
        <v>0</v>
      </c>
      <c r="I30" s="25" t="s">
        <v>75</v>
      </c>
    </row>
    <row r="31" spans="1:10" ht="15.75">
      <c r="A31" s="2" t="s">
        <v>34</v>
      </c>
      <c r="B31" s="14">
        <v>0</v>
      </c>
      <c r="C31" s="14">
        <v>134.69</v>
      </c>
      <c r="D31" s="2">
        <f t="shared" si="0"/>
        <v>0</v>
      </c>
      <c r="E31" s="2">
        <f t="shared" si="9"/>
        <v>0</v>
      </c>
      <c r="F31" s="4">
        <f t="shared" si="2"/>
        <v>0</v>
      </c>
      <c r="G31" s="14">
        <f>F31</f>
        <v>0</v>
      </c>
      <c r="I31" s="26" t="s">
        <v>71</v>
      </c>
      <c r="J31" s="25"/>
    </row>
    <row r="32" spans="1:7" ht="12.75">
      <c r="A32" s="2" t="s">
        <v>16</v>
      </c>
      <c r="B32" s="14">
        <v>0</v>
      </c>
      <c r="C32" s="14">
        <v>70.94</v>
      </c>
      <c r="D32" s="2">
        <f t="shared" si="0"/>
        <v>0</v>
      </c>
      <c r="E32" s="2">
        <f t="shared" si="9"/>
        <v>0</v>
      </c>
      <c r="F32" s="4">
        <f t="shared" si="2"/>
        <v>0</v>
      </c>
      <c r="G32" s="14">
        <f t="shared" si="10"/>
        <v>0</v>
      </c>
    </row>
    <row r="33" spans="1:7" ht="12.75">
      <c r="A33" s="2" t="s">
        <v>31</v>
      </c>
      <c r="B33" s="14">
        <v>0</v>
      </c>
      <c r="C33" s="15">
        <v>81.38</v>
      </c>
      <c r="D33" s="2">
        <f t="shared" si="0"/>
        <v>0</v>
      </c>
      <c r="E33" s="2">
        <f t="shared" si="9"/>
        <v>0</v>
      </c>
      <c r="F33" s="4">
        <f t="shared" si="2"/>
        <v>0</v>
      </c>
      <c r="G33" s="14">
        <f t="shared" si="10"/>
        <v>0</v>
      </c>
    </row>
    <row r="34" spans="1:12" ht="20.25">
      <c r="A34" s="20" t="s">
        <v>35</v>
      </c>
      <c r="B34" s="14">
        <v>0</v>
      </c>
      <c r="C34" s="15">
        <v>128.3994</v>
      </c>
      <c r="D34" s="2">
        <f t="shared" si="0"/>
        <v>0</v>
      </c>
      <c r="E34" s="2">
        <f t="shared" si="9"/>
        <v>0</v>
      </c>
      <c r="F34" s="4">
        <f t="shared" si="2"/>
        <v>0</v>
      </c>
      <c r="G34" s="14">
        <f>F34</f>
        <v>0</v>
      </c>
      <c r="I34" s="28" t="s">
        <v>73</v>
      </c>
      <c r="L34" s="27" t="s">
        <v>72</v>
      </c>
    </row>
    <row r="35" spans="1:7" ht="12.75">
      <c r="A35" s="20" t="s">
        <v>36</v>
      </c>
      <c r="B35" s="14">
        <v>0</v>
      </c>
      <c r="C35" s="15">
        <v>79.5394</v>
      </c>
      <c r="D35" s="2">
        <f t="shared" si="0"/>
        <v>0</v>
      </c>
      <c r="E35" s="2">
        <f t="shared" si="9"/>
        <v>0</v>
      </c>
      <c r="F35" s="4">
        <f t="shared" si="2"/>
        <v>0</v>
      </c>
      <c r="G35" s="14">
        <f>F35</f>
        <v>0</v>
      </c>
    </row>
    <row r="36" spans="1:12" ht="20.25">
      <c r="A36" s="20" t="s">
        <v>37</v>
      </c>
      <c r="B36" s="14">
        <v>0</v>
      </c>
      <c r="C36" s="15">
        <v>223.1894</v>
      </c>
      <c r="D36" s="2">
        <f t="shared" si="0"/>
        <v>0</v>
      </c>
      <c r="E36" s="2">
        <f t="shared" si="9"/>
        <v>0</v>
      </c>
      <c r="F36" s="4">
        <f t="shared" si="2"/>
        <v>0</v>
      </c>
      <c r="G36" s="14">
        <f>F36</f>
        <v>0</v>
      </c>
      <c r="I36" s="28" t="s">
        <v>76</v>
      </c>
      <c r="J36" s="28"/>
      <c r="L36" s="27" t="s">
        <v>77</v>
      </c>
    </row>
    <row r="37" spans="1:7" ht="12.75">
      <c r="A37" s="2" t="s">
        <v>7</v>
      </c>
      <c r="B37" s="14">
        <v>9.58</v>
      </c>
      <c r="C37" s="15">
        <v>40.3114</v>
      </c>
      <c r="D37" s="2">
        <f t="shared" si="0"/>
        <v>0.23764989556304172</v>
      </c>
      <c r="E37" s="2">
        <f t="shared" si="9"/>
        <v>0.23764989556304172</v>
      </c>
      <c r="F37" s="4">
        <f t="shared" si="2"/>
        <v>2.0289818049685326</v>
      </c>
      <c r="G37" s="14">
        <f t="shared" si="10"/>
        <v>2.0289818049685326</v>
      </c>
    </row>
    <row r="38" spans="1:7" ht="12.75">
      <c r="A38" s="2" t="s">
        <v>6</v>
      </c>
      <c r="B38" s="14">
        <v>0</v>
      </c>
      <c r="C38" s="15">
        <v>56.08</v>
      </c>
      <c r="D38" s="2">
        <f t="shared" si="0"/>
        <v>0</v>
      </c>
      <c r="E38" s="2">
        <f t="shared" si="9"/>
        <v>0</v>
      </c>
      <c r="F38" s="4">
        <f t="shared" si="2"/>
        <v>0</v>
      </c>
      <c r="G38" s="14">
        <f t="shared" si="10"/>
        <v>0</v>
      </c>
    </row>
    <row r="39" spans="1:7" ht="12.75">
      <c r="A39" s="2" t="s">
        <v>20</v>
      </c>
      <c r="B39" s="14">
        <v>0</v>
      </c>
      <c r="C39" s="15">
        <v>153.33</v>
      </c>
      <c r="D39" s="2">
        <f t="shared" si="0"/>
        <v>0</v>
      </c>
      <c r="E39" s="2">
        <f t="shared" si="9"/>
        <v>0</v>
      </c>
      <c r="F39" s="4">
        <f t="shared" si="2"/>
        <v>0</v>
      </c>
      <c r="G39" s="14">
        <f t="shared" si="10"/>
        <v>0</v>
      </c>
    </row>
    <row r="40" spans="1:7" ht="12.75">
      <c r="A40" s="20" t="s">
        <v>30</v>
      </c>
      <c r="B40" s="14">
        <v>0</v>
      </c>
      <c r="C40" s="15">
        <v>103.62</v>
      </c>
      <c r="D40" s="2">
        <f t="shared" si="0"/>
        <v>0</v>
      </c>
      <c r="E40" s="2">
        <f t="shared" si="9"/>
        <v>0</v>
      </c>
      <c r="F40" s="4">
        <f t="shared" si="2"/>
        <v>0</v>
      </c>
      <c r="G40" s="14">
        <f t="shared" si="10"/>
        <v>0</v>
      </c>
    </row>
    <row r="41" spans="1:7" ht="15.75">
      <c r="A41" s="20" t="s">
        <v>50</v>
      </c>
      <c r="B41" s="14">
        <v>0</v>
      </c>
      <c r="C41" s="15">
        <v>29.8774</v>
      </c>
      <c r="D41" s="2">
        <f t="shared" si="0"/>
        <v>0</v>
      </c>
      <c r="E41" s="2">
        <f t="shared" si="9"/>
        <v>0</v>
      </c>
      <c r="F41" s="4">
        <f t="shared" si="2"/>
        <v>0</v>
      </c>
      <c r="G41" s="14">
        <f aca="true" t="shared" si="11" ref="G41:G46">2*F41</f>
        <v>0</v>
      </c>
    </row>
    <row r="42" spans="1:7" ht="15.75">
      <c r="A42" s="2" t="s">
        <v>11</v>
      </c>
      <c r="B42" s="14">
        <v>0</v>
      </c>
      <c r="C42" s="15">
        <v>61.98</v>
      </c>
      <c r="D42" s="2">
        <f t="shared" si="0"/>
        <v>0</v>
      </c>
      <c r="E42" s="2">
        <f t="shared" si="9"/>
        <v>0</v>
      </c>
      <c r="F42" s="4">
        <f t="shared" si="2"/>
        <v>0</v>
      </c>
      <c r="G42" s="14">
        <f t="shared" si="11"/>
        <v>0</v>
      </c>
    </row>
    <row r="43" spans="1:7" ht="15.75">
      <c r="A43" s="2" t="s">
        <v>19</v>
      </c>
      <c r="B43" s="14">
        <v>0</v>
      </c>
      <c r="C43" s="15">
        <v>94.2</v>
      </c>
      <c r="D43" s="2">
        <f t="shared" si="0"/>
        <v>0</v>
      </c>
      <c r="E43" s="2">
        <f t="shared" si="9"/>
        <v>0</v>
      </c>
      <c r="F43" s="4">
        <f t="shared" si="2"/>
        <v>0</v>
      </c>
      <c r="G43" s="14">
        <f t="shared" si="11"/>
        <v>0</v>
      </c>
    </row>
    <row r="44" spans="1:7" ht="15.75">
      <c r="A44" s="20" t="s">
        <v>55</v>
      </c>
      <c r="B44" s="14">
        <v>0</v>
      </c>
      <c r="C44" s="15">
        <v>281.81</v>
      </c>
      <c r="D44" s="2">
        <f t="shared" si="0"/>
        <v>0</v>
      </c>
      <c r="E44" s="2">
        <f t="shared" si="9"/>
        <v>0</v>
      </c>
      <c r="F44" s="4">
        <f t="shared" si="2"/>
        <v>0</v>
      </c>
      <c r="G44" s="14">
        <f t="shared" si="11"/>
        <v>0</v>
      </c>
    </row>
    <row r="45" spans="1:7" ht="15.75">
      <c r="A45" s="2" t="s">
        <v>32</v>
      </c>
      <c r="B45" s="14">
        <v>0</v>
      </c>
      <c r="C45" s="15">
        <v>186.935</v>
      </c>
      <c r="D45" s="2">
        <f t="shared" si="0"/>
        <v>0</v>
      </c>
      <c r="E45" s="2">
        <f t="shared" si="9"/>
        <v>0</v>
      </c>
      <c r="F45" s="4">
        <f t="shared" si="2"/>
        <v>0</v>
      </c>
      <c r="G45" s="14">
        <f t="shared" si="11"/>
        <v>0</v>
      </c>
    </row>
    <row r="46" spans="1:7" ht="15.75">
      <c r="A46" s="2" t="s">
        <v>27</v>
      </c>
      <c r="B46" s="14">
        <v>0</v>
      </c>
      <c r="C46" s="15">
        <v>18.015</v>
      </c>
      <c r="D46" s="2">
        <f t="shared" si="0"/>
        <v>0</v>
      </c>
      <c r="E46" s="2">
        <f t="shared" si="9"/>
        <v>0</v>
      </c>
      <c r="F46" s="4">
        <f t="shared" si="2"/>
        <v>0</v>
      </c>
      <c r="G46" s="14">
        <f t="shared" si="11"/>
        <v>0</v>
      </c>
    </row>
    <row r="47" spans="1:7" ht="15.75">
      <c r="A47" s="20" t="s">
        <v>39</v>
      </c>
      <c r="B47" s="14">
        <v>0</v>
      </c>
      <c r="C47" s="15"/>
      <c r="D47" s="2"/>
      <c r="E47" s="2">
        <f t="shared" si="9"/>
        <v>0</v>
      </c>
      <c r="F47" s="2"/>
      <c r="G47" s="14"/>
    </row>
    <row r="48" spans="1:7" ht="15.75">
      <c r="A48" s="20" t="s">
        <v>54</v>
      </c>
      <c r="B48" s="14">
        <v>0</v>
      </c>
      <c r="C48" s="15">
        <v>265.78</v>
      </c>
      <c r="D48" s="2">
        <f t="shared" si="0"/>
        <v>0</v>
      </c>
      <c r="E48" s="2">
        <f>D48*5</f>
        <v>0</v>
      </c>
      <c r="F48" s="4">
        <f aca="true" t="shared" si="12" ref="F48:F54">E48*$D$62</f>
        <v>0</v>
      </c>
      <c r="G48" s="14">
        <f>F48*2/5</f>
        <v>0</v>
      </c>
    </row>
    <row r="49" spans="1:7" ht="15.75">
      <c r="A49" s="2" t="s">
        <v>9</v>
      </c>
      <c r="B49" s="14">
        <v>32.66</v>
      </c>
      <c r="C49" s="14">
        <v>141.94</v>
      </c>
      <c r="D49" s="2">
        <f aca="true" t="shared" si="13" ref="D49:D54">B49/C49</f>
        <v>0.23009722417923065</v>
      </c>
      <c r="E49" s="2">
        <f>5*D49</f>
        <v>1.1504861208961532</v>
      </c>
      <c r="F49" s="4">
        <f t="shared" si="12"/>
        <v>9.822497083942103</v>
      </c>
      <c r="G49" s="14">
        <f>F49*2/5</f>
        <v>3.9289988335768413</v>
      </c>
    </row>
    <row r="50" spans="1:7" ht="15.75">
      <c r="A50" s="20" t="s">
        <v>52</v>
      </c>
      <c r="B50" s="14">
        <v>0</v>
      </c>
      <c r="C50" s="14">
        <v>441.89</v>
      </c>
      <c r="D50" s="2">
        <f t="shared" si="13"/>
        <v>0</v>
      </c>
      <c r="E50" s="2">
        <f>5*D50</f>
        <v>0</v>
      </c>
      <c r="F50" s="4">
        <f t="shared" si="12"/>
        <v>0</v>
      </c>
      <c r="G50" s="14">
        <f>F50*2/5</f>
        <v>0</v>
      </c>
    </row>
    <row r="51" spans="1:7" ht="15.75">
      <c r="A51" s="2" t="s">
        <v>25</v>
      </c>
      <c r="B51" s="14">
        <v>0.09</v>
      </c>
      <c r="C51" s="14">
        <v>229.84</v>
      </c>
      <c r="D51" s="2">
        <f t="shared" si="13"/>
        <v>0.00039157674904281235</v>
      </c>
      <c r="E51" s="2">
        <f>D51*5</f>
        <v>0.0019578837452140616</v>
      </c>
      <c r="F51" s="4">
        <f t="shared" si="12"/>
        <v>0.01671580997698854</v>
      </c>
      <c r="G51" s="14">
        <f>F51*2/5</f>
        <v>0.006686323990795416</v>
      </c>
    </row>
    <row r="52" spans="1:7" ht="15.75">
      <c r="A52" s="20" t="s">
        <v>38</v>
      </c>
      <c r="B52" s="14">
        <v>0</v>
      </c>
      <c r="C52" s="14">
        <v>143.938</v>
      </c>
      <c r="D52" s="2">
        <f>B52/C52</f>
        <v>0</v>
      </c>
      <c r="E52" s="2">
        <f>D52*3</f>
        <v>0</v>
      </c>
      <c r="F52" s="4">
        <f t="shared" si="12"/>
        <v>0</v>
      </c>
      <c r="G52" s="14">
        <f>F52/3</f>
        <v>0</v>
      </c>
    </row>
    <row r="53" spans="1:7" ht="15.75">
      <c r="A53" s="2" t="s">
        <v>21</v>
      </c>
      <c r="B53" s="15">
        <v>0</v>
      </c>
      <c r="C53" s="15">
        <v>44.01</v>
      </c>
      <c r="D53" s="3">
        <f t="shared" si="13"/>
        <v>0</v>
      </c>
      <c r="E53" s="3">
        <f>D53*2</f>
        <v>0</v>
      </c>
      <c r="F53" s="4">
        <f t="shared" si="12"/>
        <v>0</v>
      </c>
      <c r="G53" s="14">
        <f>F53/2</f>
        <v>0</v>
      </c>
    </row>
    <row r="54" spans="1:7" ht="16.5" thickBot="1">
      <c r="A54" s="2" t="s">
        <v>24</v>
      </c>
      <c r="B54" s="23">
        <v>0</v>
      </c>
      <c r="C54" s="15">
        <v>80.06</v>
      </c>
      <c r="D54" s="3">
        <f t="shared" si="13"/>
        <v>0</v>
      </c>
      <c r="E54" s="6">
        <f>D54*3</f>
        <v>0</v>
      </c>
      <c r="F54" s="4">
        <f t="shared" si="12"/>
        <v>0</v>
      </c>
      <c r="G54" s="14">
        <f>F54/3</f>
        <v>0</v>
      </c>
    </row>
    <row r="55" spans="1:5" ht="12.75">
      <c r="A55" s="18" t="s">
        <v>13</v>
      </c>
      <c r="B55" s="24">
        <f>SUM(B7:B54)</f>
        <v>80.56</v>
      </c>
      <c r="E55">
        <f>SUM(E7:E54)</f>
        <v>2.1082979204937193</v>
      </c>
    </row>
    <row r="57" spans="5:7" ht="12.75">
      <c r="E57" s="12" t="s">
        <v>14</v>
      </c>
      <c r="F57" s="8"/>
      <c r="G57" s="11">
        <v>18</v>
      </c>
    </row>
    <row r="61" spans="3:6" ht="12.75">
      <c r="C61" s="9" t="s">
        <v>22</v>
      </c>
      <c r="D61" s="9"/>
      <c r="E61" s="9"/>
      <c r="F61" s="9"/>
    </row>
    <row r="62" spans="3:6" ht="12.75">
      <c r="C62" s="10" t="s">
        <v>15</v>
      </c>
      <c r="D62" s="9">
        <f>G57/E55</f>
        <v>8.537692811357882</v>
      </c>
      <c r="E62" s="9"/>
      <c r="F62" s="9"/>
    </row>
    <row r="63" spans="3:6" ht="12.75">
      <c r="C63" s="9"/>
      <c r="D63" s="9"/>
      <c r="E63" s="9"/>
      <c r="F63" s="9"/>
    </row>
    <row r="64" spans="3:6" ht="12.75">
      <c r="C64" s="9" t="s">
        <v>23</v>
      </c>
      <c r="D64" s="9"/>
      <c r="E64" s="9"/>
      <c r="F64" s="9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E53 G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yang</cp:lastModifiedBy>
  <cp:lastPrinted>2010-10-26T19:11:45Z</cp:lastPrinted>
  <dcterms:created xsi:type="dcterms:W3CDTF">2008-07-18T22:22:05Z</dcterms:created>
  <dcterms:modified xsi:type="dcterms:W3CDTF">2014-08-11T23:34:33Z</dcterms:modified>
  <cp:category/>
  <cp:version/>
  <cp:contentType/>
  <cp:contentStatus/>
</cp:coreProperties>
</file>