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<sst xmlns="http://schemas.openxmlformats.org/spreadsheetml/2006/main" count="52" uniqueCount="40">
  <si>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Oxide</t>
  </si>
  <si>
    <t xml:space="preserve"> </t>
  </si>
  <si>
    <t>Comment</t>
  </si>
  <si>
    <t>PbO</t>
  </si>
  <si>
    <t>P2O5</t>
  </si>
  <si>
    <t>Cr2O3</t>
  </si>
  <si>
    <t>CuO</t>
  </si>
  <si>
    <t>As2O5</t>
  </si>
  <si>
    <t>Total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</si>
  <si>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</si>
  <si>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</si>
  <si>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</si>
  <si>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</si>
  <si>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</si>
  <si>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</si>
  <si>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</si>
  <si>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</si>
  <si>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Cr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</si>
  <si>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</si>
  <si>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</si>
  <si>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</si>
  <si>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</si>
  <si>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</si>
  <si>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</si>
  <si>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F=</t>
  </si>
  <si>
    <t>F is factor for anion proportion calculation</t>
  </si>
  <si>
    <t>R060676 Vauquelinite</t>
  </si>
  <si>
    <t>R060676 Vauquelite</t>
  </si>
  <si>
    <t>Ideal Chemistry:</t>
  </si>
  <si>
    <r>
      <t>Cu</t>
    </r>
    <r>
      <rPr>
        <b/>
        <vertAlign val="superscript"/>
        <sz val="14"/>
        <color indexed="8"/>
        <rFont val="Calibri"/>
        <family val="2"/>
      </rPr>
      <t>+2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(CrO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)(PO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)(OH)</t>
    </r>
  </si>
  <si>
    <t>Measured Chemistry:</t>
  </si>
  <si>
    <r>
      <t>Cu</t>
    </r>
    <r>
      <rPr>
        <b/>
        <vertAlign val="superscript"/>
        <sz val="14"/>
        <color indexed="8"/>
        <rFont val="Calibri"/>
        <family val="2"/>
      </rPr>
      <t>+2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2.09</t>
    </r>
    <r>
      <rPr>
        <b/>
        <sz val="14"/>
        <color indexed="8"/>
        <rFont val="Calibri"/>
        <family val="2"/>
      </rPr>
      <t>(Cr</t>
    </r>
    <r>
      <rPr>
        <b/>
        <vertAlign val="subscript"/>
        <sz val="14"/>
        <color indexed="8"/>
        <rFont val="Calibri"/>
        <family val="2"/>
      </rPr>
      <t>1.04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)((P</t>
    </r>
    <r>
      <rPr>
        <b/>
        <vertAlign val="subscript"/>
        <sz val="14"/>
        <color indexed="8"/>
        <rFont val="Calibri"/>
        <family val="2"/>
      </rPr>
      <t>0.66</t>
    </r>
    <r>
      <rPr>
        <b/>
        <sz val="14"/>
        <color indexed="8"/>
        <rFont val="Calibri"/>
        <family val="2"/>
      </rPr>
      <t>As</t>
    </r>
    <r>
      <rPr>
        <b/>
        <vertAlign val="subscript"/>
        <sz val="14"/>
        <color indexed="8"/>
        <rFont val="Calibri"/>
        <family val="2"/>
      </rPr>
      <t>0.28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Σ=0.94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)(OH)</t>
    </r>
  </si>
  <si>
    <t xml:space="preserve">Column Conditions :  Cond 1 : 20keV 20nA  </t>
  </si>
  <si>
    <t xml:space="preserve">Standard Name :   </t>
  </si>
  <si>
    <t xml:space="preserve"> Pb On NBS_K0229 </t>
  </si>
  <si>
    <t xml:space="preserve"> P  On ap-synap </t>
  </si>
  <si>
    <t xml:space="preserve"> Cr On chrom_s </t>
  </si>
  <si>
    <t xml:space="preserve"> Cu On cuprite </t>
  </si>
  <si>
    <t xml:space="preserve"> As On NiAs </t>
  </si>
  <si>
    <t xml:space="preserve">Beam Size :  10 µm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</si>
</sst>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G55" sqref="G55"/>
    </sheetView>
  </sheetViews>
  <sheetFormatPr defaultColWidth="9.140625" defaultRowHeight="15"/>
  <cols>
    <col min="2" max="2" width="18.140625" style="0" customWidth="1"/>
  </cols>
  <sheetData>
    <row r="1" ht="15">
      <c r="B1" t="s">
        <v>26</v>
      </c>
    </row>
    <row r="3" spans="3:8" ht="15">
      <c r="C3" t="s">
        <v>0</v>
      </c>
      <c r="H3" t="s">
        <v>1</v>
      </c>
    </row>
    <row r="4" spans="2:8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2:8" ht="15">
      <c r="B5" t="s">
        <v>27</v>
      </c>
      <c r="C5">
        <v>61.98214</v>
      </c>
      <c r="D5">
        <v>5.621873</v>
      </c>
      <c r="E5">
        <v>10.93323</v>
      </c>
      <c r="F5">
        <v>10.09356</v>
      </c>
      <c r="G5">
        <v>4.547622</v>
      </c>
      <c r="H5">
        <f>SUM(C5:G5)</f>
        <v>93.17842499999999</v>
      </c>
    </row>
    <row r="6" spans="2:8" ht="15">
      <c r="B6" t="s">
        <v>27</v>
      </c>
      <c r="C6">
        <v>62.54121</v>
      </c>
      <c r="D6">
        <v>5.834652</v>
      </c>
      <c r="E6">
        <v>10.52812</v>
      </c>
      <c r="F6">
        <v>10.66646</v>
      </c>
      <c r="G6">
        <v>4.632746</v>
      </c>
      <c r="H6">
        <f aca="true" t="shared" si="0" ref="H6:H14">SUM(C6:G6)</f>
        <v>94.203188</v>
      </c>
    </row>
    <row r="7" spans="2:8" ht="15">
      <c r="B7" t="s">
        <v>27</v>
      </c>
      <c r="C7">
        <v>62.02048</v>
      </c>
      <c r="D7">
        <v>6.172063</v>
      </c>
      <c r="E7">
        <v>10.40601</v>
      </c>
      <c r="F7">
        <v>10.61255</v>
      </c>
      <c r="G7">
        <v>4.537207</v>
      </c>
      <c r="H7">
        <f t="shared" si="0"/>
        <v>93.74830999999999</v>
      </c>
    </row>
    <row r="8" spans="2:8" ht="15">
      <c r="B8" t="s">
        <v>27</v>
      </c>
      <c r="C8">
        <v>62.46128</v>
      </c>
      <c r="D8">
        <v>7.569499</v>
      </c>
      <c r="E8">
        <v>10.32068</v>
      </c>
      <c r="F8">
        <v>10.72926</v>
      </c>
      <c r="G8">
        <v>3.06199</v>
      </c>
      <c r="H8">
        <f t="shared" si="0"/>
        <v>94.14270899999998</v>
      </c>
    </row>
    <row r="9" spans="2:8" ht="15">
      <c r="B9" t="s">
        <v>27</v>
      </c>
      <c r="C9">
        <v>62.082</v>
      </c>
      <c r="D9">
        <v>6.096946</v>
      </c>
      <c r="E9">
        <v>10.29647</v>
      </c>
      <c r="F9">
        <v>10.691</v>
      </c>
      <c r="G9">
        <v>4.964223</v>
      </c>
      <c r="H9">
        <f t="shared" si="0"/>
        <v>94.130639</v>
      </c>
    </row>
    <row r="10" spans="2:8" ht="15">
      <c r="B10" t="s">
        <v>27</v>
      </c>
      <c r="C10">
        <v>61.91465</v>
      </c>
      <c r="D10">
        <v>5.44479</v>
      </c>
      <c r="E10">
        <v>10.57648</v>
      </c>
      <c r="F10">
        <v>10.57806</v>
      </c>
      <c r="G10">
        <v>4.784071</v>
      </c>
      <c r="H10">
        <f t="shared" si="0"/>
        <v>93.298051</v>
      </c>
    </row>
    <row r="11" spans="2:8" ht="15">
      <c r="B11" t="s">
        <v>27</v>
      </c>
      <c r="C11">
        <v>62.31324</v>
      </c>
      <c r="D11">
        <v>5.654709</v>
      </c>
      <c r="E11">
        <v>10.57896</v>
      </c>
      <c r="F11">
        <v>10.53582</v>
      </c>
      <c r="G11">
        <v>4.603218</v>
      </c>
      <c r="H11">
        <f t="shared" si="0"/>
        <v>93.685947</v>
      </c>
    </row>
    <row r="12" spans="2:8" ht="15">
      <c r="B12" t="s">
        <v>27</v>
      </c>
      <c r="C12">
        <v>62.58298</v>
      </c>
      <c r="D12">
        <v>6.851219</v>
      </c>
      <c r="E12">
        <v>10.53249</v>
      </c>
      <c r="F12">
        <v>10.64514</v>
      </c>
      <c r="G12">
        <v>3.797166</v>
      </c>
      <c r="H12">
        <f t="shared" si="0"/>
        <v>94.408995</v>
      </c>
    </row>
    <row r="13" spans="2:8" ht="15">
      <c r="B13" t="s">
        <v>27</v>
      </c>
      <c r="C13">
        <v>61.96257</v>
      </c>
      <c r="D13">
        <v>6.046045</v>
      </c>
      <c r="E13">
        <v>10.56457</v>
      </c>
      <c r="F13">
        <v>10.54569</v>
      </c>
      <c r="G13">
        <v>4.918412</v>
      </c>
      <c r="H13">
        <f t="shared" si="0"/>
        <v>94.037287</v>
      </c>
    </row>
    <row r="14" spans="2:8" ht="15.75" thickBot="1">
      <c r="B14" t="s">
        <v>27</v>
      </c>
      <c r="C14" s="1">
        <v>62.7929</v>
      </c>
      <c r="D14" s="1">
        <v>7.140174</v>
      </c>
      <c r="E14" s="1">
        <v>10.57566</v>
      </c>
      <c r="F14" s="1">
        <v>10.70204</v>
      </c>
      <c r="G14" s="1">
        <v>3.668008</v>
      </c>
      <c r="H14" s="1">
        <f t="shared" si="0"/>
        <v>94.878782</v>
      </c>
    </row>
    <row r="15" spans="2:8" ht="15">
      <c r="B15" t="s">
        <v>9</v>
      </c>
      <c r="C15">
        <f aca="true" t="shared" si="1" ref="C15:H15">AVERAGE(C5:C14)</f>
        <v>62.265345</v>
      </c>
      <c r="D15">
        <f t="shared" si="1"/>
        <v>6.243197</v>
      </c>
      <c r="E15">
        <f t="shared" si="1"/>
        <v>10.531267</v>
      </c>
      <c r="F15">
        <f t="shared" si="1"/>
        <v>10.579958000000001</v>
      </c>
      <c r="G15">
        <f t="shared" si="1"/>
        <v>4.3514663</v>
      </c>
      <c r="H15">
        <f t="shared" si="1"/>
        <v>93.97123329999998</v>
      </c>
    </row>
    <row r="16" spans="2:8" ht="15">
      <c r="B16" t="s">
        <v>10</v>
      </c>
      <c r="C16">
        <f aca="true" t="shared" si="2" ref="C16:H16">STDEV(C5:C14)</f>
        <v>0.3134806812488013</v>
      </c>
      <c r="D16">
        <f t="shared" si="2"/>
        <v>0.7098809127101701</v>
      </c>
      <c r="E16">
        <f t="shared" si="2"/>
        <v>0.17768578709187793</v>
      </c>
      <c r="F16">
        <f t="shared" si="2"/>
        <v>0.18319025658229177</v>
      </c>
      <c r="G16">
        <f t="shared" si="2"/>
        <v>0.6268645148364379</v>
      </c>
      <c r="H16">
        <f t="shared" si="2"/>
        <v>0.5100177116887428</v>
      </c>
    </row>
    <row r="18" spans="2:8" ht="15.75" thickBot="1">
      <c r="B18" s="2" t="s">
        <v>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</row>
    <row r="19" spans="2:8" ht="15.75">
      <c r="B19" s="4" t="s">
        <v>17</v>
      </c>
      <c r="C19" s="5">
        <v>10.53</v>
      </c>
      <c r="D19" s="5">
        <v>151.99</v>
      </c>
      <c r="E19" s="4">
        <f aca="true" t="shared" si="3" ref="E19:E24">C19/D19</f>
        <v>0.06928087374169352</v>
      </c>
      <c r="F19" s="4">
        <f>E19*3</f>
        <v>0.20784262122508057</v>
      </c>
      <c r="G19" s="3">
        <f>F19*E32</f>
        <v>1.557398442737919</v>
      </c>
      <c r="H19" s="5">
        <f>G19*2/3</f>
        <v>1.038265628491946</v>
      </c>
    </row>
    <row r="20" spans="2:8" ht="15">
      <c r="B20" s="6" t="s">
        <v>6</v>
      </c>
      <c r="C20" s="5">
        <v>10.58</v>
      </c>
      <c r="D20" s="7">
        <v>79.5394</v>
      </c>
      <c r="E20" s="4">
        <f t="shared" si="3"/>
        <v>0.13301583869126496</v>
      </c>
      <c r="F20" s="4">
        <f>E20*1</f>
        <v>0.13301583869126496</v>
      </c>
      <c r="G20" s="3">
        <f>F20*E32</f>
        <v>0.9967092351713289</v>
      </c>
      <c r="H20" s="5">
        <f>G20</f>
        <v>0.9967092351713289</v>
      </c>
    </row>
    <row r="21" spans="2:8" ht="15">
      <c r="B21" s="6" t="s">
        <v>3</v>
      </c>
      <c r="C21" s="5">
        <v>62.27</v>
      </c>
      <c r="D21" s="7">
        <v>223.1894</v>
      </c>
      <c r="E21" s="4">
        <f t="shared" si="3"/>
        <v>0.27900070523062476</v>
      </c>
      <c r="F21" s="4">
        <f>E21*1</f>
        <v>0.27900070523062476</v>
      </c>
      <c r="G21" s="3">
        <f>F21*E32</f>
        <v>2.0905974977018946</v>
      </c>
      <c r="H21" s="5">
        <f>G21</f>
        <v>2.0905974977018946</v>
      </c>
    </row>
    <row r="22" spans="2:8" ht="15.75">
      <c r="B22" s="4" t="s">
        <v>18</v>
      </c>
      <c r="C22" s="5">
        <v>1.2</v>
      </c>
      <c r="D22" s="7">
        <v>18.015</v>
      </c>
      <c r="E22" s="4">
        <f t="shared" si="3"/>
        <v>0.06661115736885928</v>
      </c>
      <c r="F22" s="4">
        <f>E22*1</f>
        <v>0.06661115736885928</v>
      </c>
      <c r="G22" s="3">
        <f>F22*E32</f>
        <v>0.49912819682392207</v>
      </c>
      <c r="H22" s="5">
        <f>2*G22</f>
        <v>0.9982563936478441</v>
      </c>
    </row>
    <row r="23" spans="2:8" ht="15.75">
      <c r="B23" s="4" t="s">
        <v>19</v>
      </c>
      <c r="C23" s="5">
        <v>6.24</v>
      </c>
      <c r="D23" s="5">
        <v>141.94</v>
      </c>
      <c r="E23" s="4">
        <f t="shared" si="3"/>
        <v>0.043962237565168386</v>
      </c>
      <c r="F23" s="4">
        <f>5*E23</f>
        <v>0.2198111878258419</v>
      </c>
      <c r="G23" s="3">
        <f>F23*E32</f>
        <v>1.6470808518413194</v>
      </c>
      <c r="H23" s="5">
        <f>G23*2/5</f>
        <v>0.6588323407365277</v>
      </c>
    </row>
    <row r="24" spans="2:8" ht="15.75">
      <c r="B24" s="4" t="s">
        <v>20</v>
      </c>
      <c r="C24" s="5">
        <v>4.35</v>
      </c>
      <c r="D24" s="5">
        <v>229.84</v>
      </c>
      <c r="E24" s="4">
        <f t="shared" si="3"/>
        <v>0.018926209537069263</v>
      </c>
      <c r="F24" s="4">
        <f>E24*5</f>
        <v>0.09463104768534632</v>
      </c>
      <c r="G24" s="3">
        <f>F24*E32</f>
        <v>0.7090857757236168</v>
      </c>
      <c r="H24" s="5">
        <f>G24*2/5</f>
        <v>0.2836343102894467</v>
      </c>
    </row>
    <row r="25" spans="2:6" ht="15">
      <c r="B25" s="8" t="s">
        <v>21</v>
      </c>
      <c r="C25" s="9">
        <f>SUM(C19:C24)</f>
        <v>95.16999999999999</v>
      </c>
      <c r="F25">
        <f>SUM(F19:F24)</f>
        <v>1.0009125580270177</v>
      </c>
    </row>
    <row r="27" spans="6:8" ht="15">
      <c r="F27" s="10" t="s">
        <v>22</v>
      </c>
      <c r="G27" s="11"/>
      <c r="H27" s="12">
        <v>7.5</v>
      </c>
    </row>
    <row r="31" spans="4:7" ht="15">
      <c r="D31" s="13" t="s">
        <v>23</v>
      </c>
      <c r="E31" s="13"/>
      <c r="F31" s="13"/>
      <c r="G31" s="13"/>
    </row>
    <row r="32" spans="4:7" ht="15">
      <c r="D32" s="14" t="s">
        <v>24</v>
      </c>
      <c r="E32" s="13">
        <f>H27/F25</f>
        <v>7.4931620548191304</v>
      </c>
      <c r="F32" s="13"/>
      <c r="G32" s="13"/>
    </row>
    <row r="33" spans="4:7" ht="15">
      <c r="D33" s="13"/>
      <c r="E33" s="13"/>
      <c r="F33" s="13"/>
      <c r="G33" s="13"/>
    </row>
    <row r="34" spans="4:7" ht="15">
      <c r="D34" s="13" t="s">
        <v>25</v>
      </c>
      <c r="E34" s="13"/>
      <c r="F34" s="13"/>
      <c r="G34" s="13"/>
    </row>
    <row r="36" spans="1:3" s="15" customFormat="1" ht="21.75">
      <c r="A36" s="15" t="s">
        <v>28</v>
      </c>
      <c r="C36" s="15" t="s">
        <v>29</v>
      </c>
    </row>
    <row r="38" spans="1:3" s="15" customFormat="1" ht="21.75">
      <c r="A38" s="15" t="s">
        <v>30</v>
      </c>
      <c r="C38" s="15" t="s">
        <v>31</v>
      </c>
    </row>
    <row r="40" ht="15">
      <c r="A40" t="s">
        <v>32</v>
      </c>
    </row>
    <row r="42" ht="15">
      <c r="A42" t="s">
        <v>33</v>
      </c>
    </row>
    <row r="43" ht="15">
      <c r="A43" t="s">
        <v>34</v>
      </c>
    </row>
    <row r="44" ht="15">
      <c r="A44" t="s">
        <v>35</v>
      </c>
    </row>
    <row r="45" ht="15">
      <c r="A45" t="s">
        <v>36</v>
      </c>
    </row>
    <row r="46" ht="15">
      <c r="A46" t="s">
        <v>37</v>
      </c>
    </row>
    <row r="47" ht="15">
      <c r="A47" t="s">
        <v>38</v>
      </c>
    </row>
    <row r="49" ht="15">
      <c r="A49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dcterms:created xsi:type="dcterms:W3CDTF">2012-04-11T14:39:45Z</dcterms:created>
  <dcterms:modified xsi:type="dcterms:W3CDTF">2012-04-16T16:10:22Z</dcterms:modified>
  <cp:category/>
  <cp:version/>
  <cp:contentType/>
  <cp:contentStatus/>
</cp:coreProperties>
</file>