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2" i="1" l="1"/>
  <c r="J31" i="1"/>
  <c r="B50" i="1"/>
  <c r="B49" i="1"/>
  <c r="B46" i="1"/>
  <c r="B45" i="1"/>
  <c r="B44" i="1"/>
  <c r="B43" i="1"/>
  <c r="B42" i="1"/>
  <c r="B41" i="1"/>
  <c r="B40" i="1"/>
  <c r="B39" i="1"/>
  <c r="B38" i="1"/>
  <c r="B37" i="1"/>
  <c r="B36" i="1"/>
  <c r="B33" i="1"/>
  <c r="D24" i="1"/>
  <c r="E24" i="1"/>
  <c r="B35" i="1" s="1"/>
  <c r="F24" i="1"/>
  <c r="G24" i="1"/>
  <c r="H24" i="1"/>
  <c r="I24" i="1"/>
  <c r="J24" i="1"/>
  <c r="K24" i="1"/>
  <c r="L24" i="1"/>
  <c r="M24" i="1"/>
  <c r="N24" i="1"/>
  <c r="O24" i="1"/>
  <c r="P24" i="1"/>
  <c r="Q24" i="1"/>
  <c r="B31" i="1" s="1"/>
  <c r="R24" i="1"/>
  <c r="B32" i="1" s="1"/>
  <c r="D32" i="1" s="1"/>
  <c r="E32" i="1" s="1"/>
  <c r="S24" i="1"/>
  <c r="T24" i="1"/>
  <c r="B34" i="1" s="1"/>
  <c r="U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C25" i="1"/>
  <c r="C24" i="1"/>
  <c r="C46" i="1" l="1"/>
  <c r="C45" i="1"/>
  <c r="D45" i="1"/>
  <c r="E45" i="1" s="1"/>
  <c r="C44" i="1"/>
  <c r="C43" i="1"/>
  <c r="D43" i="1" s="1"/>
  <c r="E43" i="1" s="1"/>
  <c r="C42" i="1"/>
  <c r="D42" i="1" s="1"/>
  <c r="E42" i="1" s="1"/>
  <c r="C41" i="1"/>
  <c r="D41" i="1" s="1"/>
  <c r="E41" i="1" s="1"/>
  <c r="C40" i="1"/>
  <c r="D40" i="1" s="1"/>
  <c r="E40" i="1" s="1"/>
  <c r="D44" i="1" l="1"/>
  <c r="E44" i="1" s="1"/>
  <c r="D46" i="1"/>
  <c r="E46" i="1" s="1"/>
  <c r="B51" i="1"/>
  <c r="D50" i="1"/>
  <c r="E50" i="1" s="1"/>
  <c r="D49" i="1"/>
  <c r="E49" i="1" s="1"/>
  <c r="E48" i="1"/>
  <c r="D47" i="1"/>
  <c r="E47" i="1" s="1"/>
  <c r="D39" i="1"/>
  <c r="E39" i="1" s="1"/>
  <c r="C38" i="1"/>
  <c r="D38" i="1" s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1" i="1"/>
  <c r="E31" i="1" s="1"/>
  <c r="E51" i="1" l="1"/>
  <c r="D58" i="1" s="1"/>
  <c r="F31" i="1" l="1"/>
  <c r="G31" i="1" s="1"/>
  <c r="F43" i="1"/>
  <c r="G43" i="1" s="1"/>
  <c r="F47" i="1"/>
  <c r="G47" i="1" s="1"/>
  <c r="F40" i="1"/>
  <c r="G40" i="1" s="1"/>
  <c r="F44" i="1"/>
  <c r="G44" i="1" s="1"/>
  <c r="F48" i="1"/>
  <c r="F41" i="1"/>
  <c r="G41" i="1" s="1"/>
  <c r="F49" i="1"/>
  <c r="G49" i="1" s="1"/>
  <c r="F42" i="1"/>
  <c r="G42" i="1" s="1"/>
  <c r="F46" i="1"/>
  <c r="G46" i="1" s="1"/>
  <c r="F50" i="1"/>
  <c r="G50" i="1" s="1"/>
  <c r="F45" i="1"/>
  <c r="G45" i="1" s="1"/>
  <c r="F34" i="1"/>
  <c r="G34" i="1" s="1"/>
  <c r="F36" i="1"/>
  <c r="G36" i="1" s="1"/>
  <c r="F35" i="1"/>
  <c r="G35" i="1" s="1"/>
  <c r="F33" i="1"/>
  <c r="G33" i="1" s="1"/>
  <c r="F37" i="1"/>
  <c r="G37" i="1" s="1"/>
  <c r="F39" i="1"/>
  <c r="G39" i="1" s="1"/>
  <c r="F38" i="1"/>
  <c r="G38" i="1" s="1"/>
  <c r="F32" i="1"/>
  <c r="G32" i="1" s="1"/>
</calcChain>
</file>

<file path=xl/sharedStrings.xml><?xml version="1.0" encoding="utf-8"?>
<sst xmlns="http://schemas.openxmlformats.org/spreadsheetml/2006/main" count="147" uniqueCount="64">
  <si>
    <t>Fit Calulator without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</si>
  <si>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</si>
  <si>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</si>
  <si>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</si>
  <si>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</si>
  <si>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</si>
  <si>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</si>
  <si>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</si>
  <si>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SiO</t>
    </r>
    <r>
      <rPr>
        <vertAlign val="subscript"/>
        <sz val="10"/>
        <rFont val="Arial"/>
        <family val="2"/>
      </rPr>
      <t>2</t>
    </r>
  </si>
  <si>
    <r>
      <t>ThO</t>
    </r>
    <r>
      <rPr>
        <vertAlign val="subscript"/>
        <sz val="10"/>
        <rFont val="Arial"/>
        <family val="2"/>
      </rPr>
      <t>2</t>
    </r>
  </si>
  <si>
    <r>
      <t>UO</t>
    </r>
    <r>
      <rPr>
        <vertAlign val="subscript"/>
        <sz val="10"/>
        <rFont val="Arial"/>
        <family val="2"/>
      </rPr>
      <t>2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</si>
  <si>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</si>
  <si>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Eu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</si>
  <si>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</si>
  <si>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</si>
  <si>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</si>
  <si>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Oxygen Factor Calculation:</t>
  </si>
  <si>
    <t>F=</t>
  </si>
  <si>
    <t>F is factor for anion proportion calculation</t>
  </si>
  <si>
    <r>
      <t>V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</si>
  <si>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</si>
  <si>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</si>
  <si>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</si>
  <si>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</si>
  <si>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</si>
  <si>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r>
      <t>As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</si>
  <si>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r>
      <t>Tb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</si>
  <si>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Dy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</si>
  <si>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Ho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</si>
  <si>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Er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</si>
  <si>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Tm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</si>
  <si>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Yb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</si>
  <si>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Lu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</si>
  <si>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 xml:space="preserve"> </t>
  </si>
  <si>
    <t>Point#</t>
  </si>
  <si>
    <t>Comment</t>
  </si>
  <si>
    <t>Total</t>
  </si>
  <si>
    <t>As2O5</t>
  </si>
  <si>
    <t>P2O5</t>
  </si>
  <si>
    <t>Y2O3</t>
  </si>
  <si>
    <t>Nd2O3</t>
  </si>
  <si>
    <t>Lu2O3</t>
  </si>
  <si>
    <t>Er2O3</t>
  </si>
  <si>
    <t>Dy2O3</t>
  </si>
  <si>
    <t>Ho2O3</t>
  </si>
  <si>
    <t>Sm2O3</t>
  </si>
  <si>
    <t>Yb2O3</t>
  </si>
  <si>
    <t>Gd2O3</t>
  </si>
  <si>
    <t>Tb2O3</t>
  </si>
  <si>
    <t>Eu2O3</t>
  </si>
  <si>
    <t>Tm2O3</t>
  </si>
  <si>
    <t>SiO2</t>
  </si>
  <si>
    <t>ThO2</t>
  </si>
  <si>
    <t>UO2</t>
  </si>
  <si>
    <t>V2O3</t>
  </si>
  <si>
    <t>R050178.2.</t>
  </si>
  <si>
    <t>Average</t>
  </si>
  <si>
    <t>Std Dev</t>
  </si>
  <si>
    <t>Sample Description: Xenotime-(Y)</t>
  </si>
  <si>
    <r>
      <t>YPO</t>
    </r>
    <r>
      <rPr>
        <b/>
        <vertAlign val="subscript"/>
        <sz val="11"/>
        <color theme="1"/>
        <rFont val="Calibri"/>
        <family val="2"/>
        <scheme val="minor"/>
      </rPr>
      <t>4</t>
    </r>
  </si>
  <si>
    <t>P + Si + As =</t>
  </si>
  <si>
    <t>REE  =</t>
  </si>
  <si>
    <t>Empricial Formula:</t>
  </si>
  <si>
    <r>
      <t>(Y</t>
    </r>
    <r>
      <rPr>
        <vertAlign val="subscript"/>
        <sz val="11"/>
        <color theme="1"/>
        <rFont val="Calibri"/>
        <family val="2"/>
        <scheme val="minor"/>
      </rPr>
      <t>0.74</t>
    </r>
    <r>
      <rPr>
        <sz val="11"/>
        <color theme="1"/>
        <rFont val="Calibri"/>
        <family val="2"/>
        <scheme val="minor"/>
      </rPr>
      <t>Dy</t>
    </r>
    <r>
      <rPr>
        <vertAlign val="subscript"/>
        <sz val="11"/>
        <color theme="1"/>
        <rFont val="Calibri"/>
        <family val="2"/>
        <scheme val="minor"/>
      </rPr>
      <t>0.09</t>
    </r>
    <r>
      <rPr>
        <sz val="11"/>
        <color theme="1"/>
        <rFont val="Calibri"/>
        <family val="2"/>
        <scheme val="minor"/>
      </rPr>
      <t>Gd</t>
    </r>
    <r>
      <rPr>
        <vertAlign val="subscript"/>
        <sz val="11"/>
        <color theme="1"/>
        <rFont val="Calibri"/>
        <family val="2"/>
        <scheme val="minor"/>
      </rPr>
      <t>0.06</t>
    </r>
    <r>
      <rPr>
        <sz val="11"/>
        <color theme="1"/>
        <rFont val="Calibri"/>
        <family val="2"/>
        <scheme val="minor"/>
      </rPr>
      <t>Er</t>
    </r>
    <r>
      <rPr>
        <vertAlign val="subscript"/>
        <sz val="11"/>
        <color theme="1"/>
        <rFont val="Calibri"/>
        <family val="2"/>
        <scheme val="minor"/>
      </rPr>
      <t>0.04</t>
    </r>
    <r>
      <rPr>
        <sz val="11"/>
        <color theme="1"/>
        <rFont val="Calibri"/>
        <family val="2"/>
        <scheme val="minor"/>
      </rPr>
      <t>Yb</t>
    </r>
    <r>
      <rPr>
        <vertAlign val="subscript"/>
        <sz val="11"/>
        <color theme="1"/>
        <rFont val="Calibri"/>
        <family val="2"/>
        <scheme val="minor"/>
      </rPr>
      <t>0.02</t>
    </r>
    <r>
      <rPr>
        <sz val="11"/>
        <color theme="1"/>
        <rFont val="Calibri"/>
        <family val="2"/>
        <scheme val="minor"/>
      </rPr>
      <t>Ho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Tb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Sm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Eu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Σ=1.00</t>
    </r>
    <r>
      <rPr>
        <sz val="11"/>
        <color theme="1"/>
        <rFont val="Calibri"/>
        <family val="2"/>
        <scheme val="minor"/>
      </rPr>
      <t>(P</t>
    </r>
    <r>
      <rPr>
        <vertAlign val="subscript"/>
        <sz val="11"/>
        <color theme="1"/>
        <rFont val="Calibri"/>
        <family val="2"/>
        <scheme val="minor"/>
      </rPr>
      <t>0.97</t>
    </r>
    <r>
      <rPr>
        <sz val="11"/>
        <color theme="1"/>
        <rFont val="Calibri"/>
        <family val="2"/>
        <scheme val="minor"/>
      </rPr>
      <t>As</t>
    </r>
    <r>
      <rPr>
        <vertAlign val="subscript"/>
        <sz val="11"/>
        <color theme="1"/>
        <rFont val="Calibri"/>
        <family val="2"/>
        <scheme val="minor"/>
      </rPr>
      <t>0.02</t>
    </r>
    <r>
      <rPr>
        <sz val="11"/>
        <color theme="1"/>
        <rFont val="Calibri"/>
        <family val="2"/>
        <scheme val="minor"/>
      </rPr>
      <t>Si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 xml:space="preserve"> Σ=1.00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</si>
</sst>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1" fillId="2" borderId="0" xfId="1" applyFill="1"/>
    <xf numFmtId="0" fontId="1" fillId="4" borderId="0" xfId="1" applyFill="1"/>
    <xf numFmtId="0" fontId="1" fillId="4" borderId="0" xfId="1" applyFill="1" applyAlignment="1">
      <alignment horizontal="right"/>
    </xf>
    <xf numFmtId="0" fontId="2" fillId="5" borderId="0" xfId="1" applyFont="1" applyFill="1"/>
    <xf numFmtId="0" fontId="1" fillId="5" borderId="0" xfId="1" applyFill="1"/>
    <xf numFmtId="0" fontId="4" fillId="2" borderId="0" xfId="1" applyFont="1" applyFill="1"/>
    <xf numFmtId="0" fontId="4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Fill="1" applyBorder="1"/>
    <xf numFmtId="0" fontId="0" fillId="0" borderId="4" xfId="0" applyFill="1" applyBorder="1"/>
    <xf numFmtId="2" fontId="4" fillId="0" borderId="0" xfId="0" applyNumberFormat="1" applyFont="1"/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right"/>
    </xf>
    <xf numFmtId="164" fontId="0" fillId="0" borderId="1" xfId="0" applyNumberFormat="1" applyBorder="1"/>
    <xf numFmtId="0" fontId="5" fillId="0" borderId="0" xfId="0" applyFont="1"/>
    <xf numFmtId="2" fontId="0" fillId="0" borderId="0" xfId="0" applyNumberFormat="1"/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26" workbookViewId="0">
      <selection activeCell="M41" sqref="M41"/>
    </sheetView>
  </sheetViews>
  <sheetFormatPr defaultRowHeight="15" x14ac:dyDescent="0.25"/>
  <sheetData>
    <row r="1" spans="1:21" x14ac:dyDescent="0.25">
      <c r="A1" s="6" t="s">
        <v>0</v>
      </c>
      <c r="B1" s="7"/>
      <c r="C1" s="7"/>
      <c r="D1" s="7"/>
      <c r="E1" s="1"/>
      <c r="F1" s="1"/>
      <c r="G1" s="1"/>
    </row>
    <row r="2" spans="1:21" x14ac:dyDescent="0.25">
      <c r="A2" t="s">
        <v>34</v>
      </c>
      <c r="B2" t="s">
        <v>35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36</v>
      </c>
    </row>
    <row r="3" spans="1:21" x14ac:dyDescent="0.25">
      <c r="A3">
        <v>1</v>
      </c>
      <c r="B3" t="s">
        <v>55</v>
      </c>
      <c r="C3">
        <v>0.96682900000000005</v>
      </c>
      <c r="D3">
        <v>32.681609999999999</v>
      </c>
      <c r="E3">
        <v>40.825479999999999</v>
      </c>
      <c r="F3">
        <v>0.21157200000000001</v>
      </c>
      <c r="G3">
        <v>0.16982900000000001</v>
      </c>
      <c r="H3">
        <v>3.6033230000000001</v>
      </c>
      <c r="I3">
        <v>7.783474</v>
      </c>
      <c r="J3">
        <v>1.365076</v>
      </c>
      <c r="K3">
        <v>0.97158599999999995</v>
      </c>
      <c r="L3">
        <v>1.959781</v>
      </c>
      <c r="M3">
        <v>4.9280850000000003</v>
      </c>
      <c r="N3">
        <v>1.0632710000000001</v>
      </c>
      <c r="O3">
        <v>0.54051700000000003</v>
      </c>
      <c r="P3">
        <v>0.44000400000000001</v>
      </c>
      <c r="Q3">
        <v>0.214837</v>
      </c>
      <c r="R3">
        <v>0.28904800000000003</v>
      </c>
      <c r="S3">
        <v>4.4065E-2</v>
      </c>
      <c r="T3">
        <v>2.3504000000000001E-2</v>
      </c>
      <c r="U3">
        <v>98.081890000000001</v>
      </c>
    </row>
    <row r="4" spans="1:21" x14ac:dyDescent="0.25">
      <c r="A4">
        <v>2</v>
      </c>
      <c r="B4" t="s">
        <v>55</v>
      </c>
      <c r="C4">
        <v>1.0056160000000001</v>
      </c>
      <c r="D4">
        <v>32.707450000000001</v>
      </c>
      <c r="E4">
        <v>40.249290000000002</v>
      </c>
      <c r="F4">
        <v>0.22711999999999999</v>
      </c>
      <c r="G4">
        <v>0.18343400000000001</v>
      </c>
      <c r="H4">
        <v>3.5463520000000002</v>
      </c>
      <c r="I4">
        <v>7.7596499999999997</v>
      </c>
      <c r="J4">
        <v>1.325296</v>
      </c>
      <c r="K4">
        <v>1.0004519999999999</v>
      </c>
      <c r="L4">
        <v>2.0155349999999999</v>
      </c>
      <c r="M4">
        <v>4.9663300000000001</v>
      </c>
      <c r="N4">
        <v>1.0477650000000001</v>
      </c>
      <c r="O4">
        <v>0.53563099999999997</v>
      </c>
      <c r="P4">
        <v>0.372942</v>
      </c>
      <c r="Q4">
        <v>0.217917</v>
      </c>
      <c r="R4">
        <v>0.30946800000000002</v>
      </c>
      <c r="S4">
        <v>4.8758000000000003E-2</v>
      </c>
      <c r="T4">
        <v>2.9635000000000002E-2</v>
      </c>
      <c r="U4">
        <v>97.548640000000006</v>
      </c>
    </row>
    <row r="5" spans="1:21" x14ac:dyDescent="0.25">
      <c r="A5">
        <v>3</v>
      </c>
      <c r="B5" t="s">
        <v>55</v>
      </c>
      <c r="C5">
        <v>1.0189649999999999</v>
      </c>
      <c r="D5">
        <v>32.76484</v>
      </c>
      <c r="E5">
        <v>40.403779999999998</v>
      </c>
      <c r="F5">
        <v>0.231853</v>
      </c>
      <c r="G5">
        <v>0.159276</v>
      </c>
      <c r="H5">
        <v>3.591933</v>
      </c>
      <c r="I5">
        <v>7.8533900000000001</v>
      </c>
      <c r="J5">
        <v>1.2690870000000001</v>
      </c>
      <c r="K5">
        <v>1.0060640000000001</v>
      </c>
      <c r="L5">
        <v>1.9614720000000001</v>
      </c>
      <c r="M5">
        <v>5.0464589999999996</v>
      </c>
      <c r="N5">
        <v>1.129459</v>
      </c>
      <c r="O5">
        <v>0.54508100000000004</v>
      </c>
      <c r="P5">
        <v>0.43827899999999997</v>
      </c>
      <c r="Q5">
        <v>0.20547399999999999</v>
      </c>
      <c r="R5">
        <v>0.32949000000000001</v>
      </c>
      <c r="S5">
        <v>2.0462000000000001E-2</v>
      </c>
      <c r="T5">
        <v>2.6689999999999998E-2</v>
      </c>
      <c r="U5">
        <v>98.002049999999997</v>
      </c>
    </row>
    <row r="6" spans="1:21" x14ac:dyDescent="0.25">
      <c r="A6">
        <v>4</v>
      </c>
      <c r="B6" t="s">
        <v>55</v>
      </c>
      <c r="C6">
        <v>0.92290700000000003</v>
      </c>
      <c r="D6">
        <v>32.791699999999999</v>
      </c>
      <c r="E6">
        <v>40.601979999999998</v>
      </c>
      <c r="F6">
        <v>0.23095399999999999</v>
      </c>
      <c r="G6">
        <v>0.17197399999999999</v>
      </c>
      <c r="H6">
        <v>3.5645039999999999</v>
      </c>
      <c r="I6">
        <v>7.8682850000000002</v>
      </c>
      <c r="J6">
        <v>1.3457399999999999</v>
      </c>
      <c r="K6">
        <v>0.99346999999999996</v>
      </c>
      <c r="L6">
        <v>1.9175819999999999</v>
      </c>
      <c r="M6">
        <v>5.0648249999999999</v>
      </c>
      <c r="N6">
        <v>1.0623370000000001</v>
      </c>
      <c r="O6">
        <v>0.55487600000000004</v>
      </c>
      <c r="P6">
        <v>0.38170799999999999</v>
      </c>
      <c r="Q6">
        <v>0.213946</v>
      </c>
      <c r="R6">
        <v>0.30907499999999999</v>
      </c>
      <c r="S6">
        <v>5.3141000000000001E-2</v>
      </c>
      <c r="T6">
        <v>3.3325E-2</v>
      </c>
      <c r="U6">
        <v>98.082340000000002</v>
      </c>
    </row>
    <row r="7" spans="1:21" x14ac:dyDescent="0.25">
      <c r="A7">
        <v>5</v>
      </c>
      <c r="B7" t="s">
        <v>55</v>
      </c>
      <c r="C7">
        <v>0.90146599999999999</v>
      </c>
      <c r="D7">
        <v>32.722679999999997</v>
      </c>
      <c r="E7">
        <v>40.702350000000003</v>
      </c>
      <c r="F7">
        <v>0.240985</v>
      </c>
      <c r="G7">
        <v>0.18921399999999999</v>
      </c>
      <c r="H7">
        <v>3.556705</v>
      </c>
      <c r="I7">
        <v>7.8266450000000001</v>
      </c>
      <c r="J7">
        <v>1.4155279999999999</v>
      </c>
      <c r="K7">
        <v>1.0098290000000001</v>
      </c>
      <c r="L7">
        <v>1.982324</v>
      </c>
      <c r="M7">
        <v>4.9943749999999998</v>
      </c>
      <c r="N7">
        <v>1.08477</v>
      </c>
      <c r="O7">
        <v>0.54164199999999996</v>
      </c>
      <c r="P7">
        <v>0.35738599999999998</v>
      </c>
      <c r="Q7">
        <v>0.21630099999999999</v>
      </c>
      <c r="R7">
        <v>0.31569000000000003</v>
      </c>
      <c r="S7">
        <v>3.4488999999999999E-2</v>
      </c>
      <c r="T7">
        <v>2.2623999999999998E-2</v>
      </c>
      <c r="U7">
        <v>98.114999999999995</v>
      </c>
    </row>
    <row r="8" spans="1:21" x14ac:dyDescent="0.25">
      <c r="A8">
        <v>6</v>
      </c>
      <c r="B8" t="s">
        <v>55</v>
      </c>
      <c r="C8">
        <v>0.936863</v>
      </c>
      <c r="D8">
        <v>32.826799999999999</v>
      </c>
      <c r="E8">
        <v>40.37397</v>
      </c>
      <c r="F8">
        <v>0.231987</v>
      </c>
      <c r="G8">
        <v>0.166626</v>
      </c>
      <c r="H8">
        <v>3.5695039999999998</v>
      </c>
      <c r="I8">
        <v>7.7656270000000003</v>
      </c>
      <c r="J8">
        <v>1.42872</v>
      </c>
      <c r="K8">
        <v>1.0084500000000001</v>
      </c>
      <c r="L8">
        <v>1.9990399999999999</v>
      </c>
      <c r="M8">
        <v>4.9726119999999998</v>
      </c>
      <c r="N8">
        <v>1.07131</v>
      </c>
      <c r="O8">
        <v>0.539628</v>
      </c>
      <c r="P8">
        <v>0.361732</v>
      </c>
      <c r="Q8">
        <v>0.234372</v>
      </c>
      <c r="R8">
        <v>0.31218600000000002</v>
      </c>
      <c r="S8">
        <v>1.1E-5</v>
      </c>
      <c r="T8">
        <v>2.7435999999999999E-2</v>
      </c>
      <c r="U8">
        <v>97.82687</v>
      </c>
    </row>
    <row r="9" spans="1:21" x14ac:dyDescent="0.25">
      <c r="A9">
        <v>7</v>
      </c>
      <c r="B9" t="s">
        <v>55</v>
      </c>
      <c r="C9">
        <v>0.93308599999999997</v>
      </c>
      <c r="D9">
        <v>33.12576</v>
      </c>
      <c r="E9">
        <v>40.308630000000001</v>
      </c>
      <c r="F9">
        <v>0.24387200000000001</v>
      </c>
      <c r="G9">
        <v>0.200049</v>
      </c>
      <c r="H9">
        <v>3.6162179999999999</v>
      </c>
      <c r="I9">
        <v>7.7390869999999996</v>
      </c>
      <c r="J9">
        <v>1.393343</v>
      </c>
      <c r="K9">
        <v>1.022375</v>
      </c>
      <c r="L9">
        <v>2.003425</v>
      </c>
      <c r="M9">
        <v>4.9075620000000004</v>
      </c>
      <c r="N9">
        <v>1.0403</v>
      </c>
      <c r="O9">
        <v>0.54067699999999996</v>
      </c>
      <c r="P9">
        <v>0.35992600000000002</v>
      </c>
      <c r="Q9">
        <v>0.21737999999999999</v>
      </c>
      <c r="R9">
        <v>0.31075199999999997</v>
      </c>
      <c r="S9">
        <v>1.0996000000000001E-2</v>
      </c>
      <c r="T9">
        <v>2.6688E-2</v>
      </c>
      <c r="U9">
        <v>98.000119999999995</v>
      </c>
    </row>
    <row r="10" spans="1:21" x14ac:dyDescent="0.25">
      <c r="A10">
        <v>8</v>
      </c>
      <c r="B10" t="s">
        <v>55</v>
      </c>
      <c r="C10">
        <v>0.88714300000000001</v>
      </c>
      <c r="D10">
        <v>33.104840000000003</v>
      </c>
      <c r="E10">
        <v>40.571959999999997</v>
      </c>
      <c r="F10">
        <v>0.23958499999999999</v>
      </c>
      <c r="G10">
        <v>0.169187</v>
      </c>
      <c r="H10">
        <v>3.606023</v>
      </c>
      <c r="I10">
        <v>7.7577499999999997</v>
      </c>
      <c r="J10">
        <v>1.3167439999999999</v>
      </c>
      <c r="K10">
        <v>1.006362</v>
      </c>
      <c r="L10">
        <v>2.0369030000000001</v>
      </c>
      <c r="M10">
        <v>4.9581249999999999</v>
      </c>
      <c r="N10">
        <v>1.090489</v>
      </c>
      <c r="O10">
        <v>0.55219399999999996</v>
      </c>
      <c r="P10">
        <v>0.33820299999999998</v>
      </c>
      <c r="Q10">
        <v>0.206515</v>
      </c>
      <c r="R10">
        <v>0.29682199999999997</v>
      </c>
      <c r="S10">
        <v>2.3116999999999999E-2</v>
      </c>
      <c r="T10">
        <v>2.6648999999999999E-2</v>
      </c>
      <c r="U10">
        <v>98.188630000000003</v>
      </c>
    </row>
    <row r="11" spans="1:21" x14ac:dyDescent="0.25">
      <c r="A11">
        <v>9</v>
      </c>
      <c r="B11" t="s">
        <v>55</v>
      </c>
      <c r="C11">
        <v>1.0403070000000001</v>
      </c>
      <c r="D11">
        <v>32.78134</v>
      </c>
      <c r="E11">
        <v>40.257440000000003</v>
      </c>
      <c r="F11">
        <v>0.23341100000000001</v>
      </c>
      <c r="G11">
        <v>0.17465</v>
      </c>
      <c r="H11">
        <v>3.6242320000000001</v>
      </c>
      <c r="I11">
        <v>7.7177809999999996</v>
      </c>
      <c r="J11">
        <v>1.353497</v>
      </c>
      <c r="K11">
        <v>0.98201899999999998</v>
      </c>
      <c r="L11">
        <v>2.027199</v>
      </c>
      <c r="M11">
        <v>4.9186880000000004</v>
      </c>
      <c r="N11">
        <v>1.031393</v>
      </c>
      <c r="O11">
        <v>0.52886200000000005</v>
      </c>
      <c r="P11">
        <v>0.37186200000000003</v>
      </c>
      <c r="Q11">
        <v>0.221937</v>
      </c>
      <c r="R11">
        <v>0.34931600000000002</v>
      </c>
      <c r="S11">
        <v>3.7047999999999998E-2</v>
      </c>
      <c r="T11">
        <v>2.3504000000000001E-2</v>
      </c>
      <c r="U11">
        <v>97.674469999999999</v>
      </c>
    </row>
    <row r="12" spans="1:21" x14ac:dyDescent="0.25">
      <c r="A12">
        <v>10</v>
      </c>
      <c r="B12" t="s">
        <v>55</v>
      </c>
      <c r="C12">
        <v>0.97896300000000003</v>
      </c>
      <c r="D12">
        <v>32.700690000000002</v>
      </c>
      <c r="E12">
        <v>40.459180000000003</v>
      </c>
      <c r="F12">
        <v>0.236543</v>
      </c>
      <c r="G12">
        <v>0.202374</v>
      </c>
      <c r="H12">
        <v>3.5823779999999998</v>
      </c>
      <c r="I12">
        <v>7.7494430000000003</v>
      </c>
      <c r="J12">
        <v>1.3275170000000001</v>
      </c>
      <c r="K12">
        <v>1.034845</v>
      </c>
      <c r="L12">
        <v>2.0194489999999998</v>
      </c>
      <c r="M12">
        <v>4.8732170000000004</v>
      </c>
      <c r="N12">
        <v>1.0797270000000001</v>
      </c>
      <c r="O12">
        <v>0.53645200000000004</v>
      </c>
      <c r="P12">
        <v>0.290576</v>
      </c>
      <c r="Q12">
        <v>0.218475</v>
      </c>
      <c r="R12">
        <v>0.32089400000000001</v>
      </c>
      <c r="S12">
        <v>2.7573E-2</v>
      </c>
      <c r="T12">
        <v>2.2894999999999999E-2</v>
      </c>
      <c r="U12">
        <v>97.661180000000002</v>
      </c>
    </row>
    <row r="13" spans="1:21" x14ac:dyDescent="0.25">
      <c r="A13">
        <v>11</v>
      </c>
      <c r="B13" t="s">
        <v>55</v>
      </c>
      <c r="C13">
        <v>0.98025799999999996</v>
      </c>
      <c r="D13">
        <v>32.84151</v>
      </c>
      <c r="E13">
        <v>40.205629999999999</v>
      </c>
      <c r="F13">
        <v>0.244176</v>
      </c>
      <c r="G13">
        <v>0.188694</v>
      </c>
      <c r="H13">
        <v>3.6226780000000001</v>
      </c>
      <c r="I13">
        <v>7.7402610000000003</v>
      </c>
      <c r="J13">
        <v>1.3362179999999999</v>
      </c>
      <c r="K13">
        <v>1.01234</v>
      </c>
      <c r="L13">
        <v>2.0087039999999998</v>
      </c>
      <c r="M13">
        <v>4.9531689999999999</v>
      </c>
      <c r="N13">
        <v>1.0519510000000001</v>
      </c>
      <c r="O13">
        <v>0.52821899999999999</v>
      </c>
      <c r="P13">
        <v>0.25715199999999999</v>
      </c>
      <c r="Q13">
        <v>0.204989</v>
      </c>
      <c r="R13">
        <v>0.33338400000000001</v>
      </c>
      <c r="S13">
        <v>6.1240000000000001E-3</v>
      </c>
      <c r="T13">
        <v>2.7635E-2</v>
      </c>
      <c r="U13">
        <v>97.543109999999999</v>
      </c>
    </row>
    <row r="14" spans="1:21" x14ac:dyDescent="0.25">
      <c r="A14">
        <v>12</v>
      </c>
      <c r="B14" t="s">
        <v>55</v>
      </c>
      <c r="C14">
        <v>0.91842500000000005</v>
      </c>
      <c r="D14">
        <v>32.813490000000002</v>
      </c>
      <c r="E14">
        <v>40.297029999999999</v>
      </c>
      <c r="F14">
        <v>0.24360499999999999</v>
      </c>
      <c r="G14">
        <v>0.17736299999999999</v>
      </c>
      <c r="H14">
        <v>3.61944</v>
      </c>
      <c r="I14">
        <v>7.7837440000000004</v>
      </c>
      <c r="J14">
        <v>1.3907240000000001</v>
      </c>
      <c r="K14">
        <v>1.0112730000000001</v>
      </c>
      <c r="L14">
        <v>2.0017860000000001</v>
      </c>
      <c r="M14">
        <v>4.9811730000000001</v>
      </c>
      <c r="N14">
        <v>1.07169</v>
      </c>
      <c r="O14">
        <v>0.52488699999999999</v>
      </c>
      <c r="P14">
        <v>0.214333</v>
      </c>
      <c r="Q14">
        <v>0.22462399999999999</v>
      </c>
      <c r="R14">
        <v>0.33154600000000001</v>
      </c>
      <c r="S14">
        <v>9.8740000000000008E-3</v>
      </c>
      <c r="T14">
        <v>2.7824999999999999E-2</v>
      </c>
      <c r="U14">
        <v>97.642830000000004</v>
      </c>
    </row>
    <row r="15" spans="1:21" x14ac:dyDescent="0.25">
      <c r="A15">
        <v>13</v>
      </c>
      <c r="B15" t="s">
        <v>55</v>
      </c>
      <c r="C15">
        <v>0.96862800000000004</v>
      </c>
      <c r="D15">
        <v>32.860959999999999</v>
      </c>
      <c r="E15">
        <v>40.34957</v>
      </c>
      <c r="F15">
        <v>0.26599099999999998</v>
      </c>
      <c r="G15">
        <v>0.16486700000000001</v>
      </c>
      <c r="H15">
        <v>3.6004689999999999</v>
      </c>
      <c r="I15">
        <v>7.7648650000000004</v>
      </c>
      <c r="J15">
        <v>1.3809419999999999</v>
      </c>
      <c r="K15">
        <v>1.0131859999999999</v>
      </c>
      <c r="L15">
        <v>1.964869</v>
      </c>
      <c r="M15">
        <v>5.0775059999999996</v>
      </c>
      <c r="N15">
        <v>1.0359449999999999</v>
      </c>
      <c r="O15">
        <v>0.55394900000000002</v>
      </c>
      <c r="P15">
        <v>0.153138</v>
      </c>
      <c r="Q15">
        <v>0.21679000000000001</v>
      </c>
      <c r="R15">
        <v>0.30574600000000002</v>
      </c>
      <c r="S15">
        <v>4.9237000000000003E-2</v>
      </c>
      <c r="T15">
        <v>2.6478000000000002E-2</v>
      </c>
      <c r="U15">
        <v>97.753129999999999</v>
      </c>
    </row>
    <row r="16" spans="1:21" x14ac:dyDescent="0.25">
      <c r="A16">
        <v>14</v>
      </c>
      <c r="B16" t="s">
        <v>55</v>
      </c>
      <c r="C16">
        <v>1.02538</v>
      </c>
      <c r="D16">
        <v>33.04072</v>
      </c>
      <c r="E16">
        <v>40.238259999999997</v>
      </c>
      <c r="F16">
        <v>0.25646000000000002</v>
      </c>
      <c r="G16">
        <v>0.15460599999999999</v>
      </c>
      <c r="H16">
        <v>3.6036570000000001</v>
      </c>
      <c r="I16">
        <v>7.7703600000000002</v>
      </c>
      <c r="J16">
        <v>1.4026989999999999</v>
      </c>
      <c r="K16">
        <v>1.039499</v>
      </c>
      <c r="L16">
        <v>1.9745410000000001</v>
      </c>
      <c r="M16">
        <v>5.037534</v>
      </c>
      <c r="N16">
        <v>1.0690930000000001</v>
      </c>
      <c r="O16">
        <v>0.55191999999999997</v>
      </c>
      <c r="P16">
        <v>9.2510999999999996E-2</v>
      </c>
      <c r="Q16">
        <v>0.21457200000000001</v>
      </c>
      <c r="R16">
        <v>0.30365900000000001</v>
      </c>
      <c r="S16">
        <v>3.3968999999999999E-2</v>
      </c>
      <c r="T16">
        <v>2.7968E-2</v>
      </c>
      <c r="U16">
        <v>97.837400000000002</v>
      </c>
    </row>
    <row r="17" spans="1:21" x14ac:dyDescent="0.25">
      <c r="A17">
        <v>15</v>
      </c>
      <c r="B17" t="s">
        <v>55</v>
      </c>
      <c r="C17">
        <v>0.98698799999999998</v>
      </c>
      <c r="D17">
        <v>32.855130000000003</v>
      </c>
      <c r="E17">
        <v>40.308160000000001</v>
      </c>
      <c r="F17">
        <v>0.25070700000000001</v>
      </c>
      <c r="G17">
        <v>0.12987000000000001</v>
      </c>
      <c r="H17">
        <v>3.6438350000000002</v>
      </c>
      <c r="I17">
        <v>7.818047</v>
      </c>
      <c r="J17">
        <v>1.4605779999999999</v>
      </c>
      <c r="K17">
        <v>1.0002329999999999</v>
      </c>
      <c r="L17">
        <v>1.9839070000000001</v>
      </c>
      <c r="M17">
        <v>5.0146709999999999</v>
      </c>
      <c r="N17">
        <v>1.043255</v>
      </c>
      <c r="O17">
        <v>0.54418900000000003</v>
      </c>
      <c r="P17">
        <v>1.1E-5</v>
      </c>
      <c r="Q17">
        <v>0.21046000000000001</v>
      </c>
      <c r="R17">
        <v>0.28363100000000002</v>
      </c>
      <c r="S17">
        <v>3.3203999999999997E-2</v>
      </c>
      <c r="T17">
        <v>3.1434999999999998E-2</v>
      </c>
      <c r="U17">
        <v>97.598299999999995</v>
      </c>
    </row>
    <row r="18" spans="1:21" x14ac:dyDescent="0.25">
      <c r="A18">
        <v>16</v>
      </c>
      <c r="B18" t="s">
        <v>55</v>
      </c>
      <c r="C18">
        <v>0.988672</v>
      </c>
      <c r="D18">
        <v>32.894260000000003</v>
      </c>
      <c r="E18">
        <v>40.512120000000003</v>
      </c>
      <c r="F18">
        <v>0.24467900000000001</v>
      </c>
      <c r="G18">
        <v>0.149314</v>
      </c>
      <c r="H18">
        <v>3.5630799999999998</v>
      </c>
      <c r="I18">
        <v>7.8195490000000003</v>
      </c>
      <c r="J18">
        <v>1.365853</v>
      </c>
      <c r="K18">
        <v>1.0409109999999999</v>
      </c>
      <c r="L18">
        <v>1.954771</v>
      </c>
      <c r="M18">
        <v>4.9953099999999999</v>
      </c>
      <c r="N18">
        <v>1.086387</v>
      </c>
      <c r="O18">
        <v>0.56375399999999998</v>
      </c>
      <c r="P18">
        <v>1.1E-5</v>
      </c>
      <c r="Q18">
        <v>0.217663</v>
      </c>
      <c r="R18">
        <v>0.29257300000000003</v>
      </c>
      <c r="S18">
        <v>1.0534999999999999E-2</v>
      </c>
      <c r="T18">
        <v>2.5149999999999999E-2</v>
      </c>
      <c r="U18">
        <v>97.724590000000006</v>
      </c>
    </row>
    <row r="19" spans="1:21" x14ac:dyDescent="0.25">
      <c r="A19">
        <v>17</v>
      </c>
      <c r="B19" t="s">
        <v>55</v>
      </c>
      <c r="C19">
        <v>0.99834400000000001</v>
      </c>
      <c r="D19">
        <v>32.815739999999998</v>
      </c>
      <c r="E19">
        <v>40.590739999999997</v>
      </c>
      <c r="F19">
        <v>0.25376399999999999</v>
      </c>
      <c r="G19">
        <v>0.19223299999999999</v>
      </c>
      <c r="H19">
        <v>3.594325</v>
      </c>
      <c r="I19">
        <v>7.7616800000000001</v>
      </c>
      <c r="J19">
        <v>1.3506720000000001</v>
      </c>
      <c r="K19">
        <v>0.98865899999999995</v>
      </c>
      <c r="L19">
        <v>2.0042040000000001</v>
      </c>
      <c r="M19">
        <v>4.9752080000000003</v>
      </c>
      <c r="N19">
        <v>1.096986</v>
      </c>
      <c r="O19">
        <v>0.542543</v>
      </c>
      <c r="P19">
        <v>6.1171000000000003E-2</v>
      </c>
      <c r="Q19">
        <v>0.217145</v>
      </c>
      <c r="R19">
        <v>0.32566499999999998</v>
      </c>
      <c r="S19">
        <v>4.7751000000000002E-2</v>
      </c>
      <c r="T19">
        <v>2.6113000000000001E-2</v>
      </c>
      <c r="U19">
        <v>97.842939999999999</v>
      </c>
    </row>
    <row r="20" spans="1:21" x14ac:dyDescent="0.25">
      <c r="A20">
        <v>18</v>
      </c>
      <c r="B20" t="s">
        <v>55</v>
      </c>
      <c r="C20">
        <v>0.95785299999999995</v>
      </c>
      <c r="D20">
        <v>32.718679999999999</v>
      </c>
      <c r="E20">
        <v>40.227919999999997</v>
      </c>
      <c r="F20">
        <v>0.231267</v>
      </c>
      <c r="G20">
        <v>0.16591800000000001</v>
      </c>
      <c r="H20">
        <v>3.5620820000000002</v>
      </c>
      <c r="I20">
        <v>7.7994459999999997</v>
      </c>
      <c r="J20">
        <v>1.361308</v>
      </c>
      <c r="K20">
        <v>1.013771</v>
      </c>
      <c r="L20">
        <v>1.981665</v>
      </c>
      <c r="M20">
        <v>5.0047829999999998</v>
      </c>
      <c r="N20">
        <v>1.0593189999999999</v>
      </c>
      <c r="O20">
        <v>0.54739499999999996</v>
      </c>
      <c r="P20">
        <v>0.31035800000000002</v>
      </c>
      <c r="Q20">
        <v>0.21706700000000001</v>
      </c>
      <c r="R20">
        <v>0.32657000000000003</v>
      </c>
      <c r="S20">
        <v>1.2274E-2</v>
      </c>
      <c r="T20">
        <v>3.0939000000000001E-2</v>
      </c>
      <c r="U20">
        <v>97.52861</v>
      </c>
    </row>
    <row r="21" spans="1:21" x14ac:dyDescent="0.25">
      <c r="A21">
        <v>19</v>
      </c>
      <c r="B21" t="s">
        <v>55</v>
      </c>
      <c r="C21">
        <v>0.88274799999999998</v>
      </c>
      <c r="D21">
        <v>32.805190000000003</v>
      </c>
      <c r="E21">
        <v>40.270569999999999</v>
      </c>
      <c r="F21">
        <v>0.226081</v>
      </c>
      <c r="G21">
        <v>0.16969500000000001</v>
      </c>
      <c r="H21">
        <v>3.570611</v>
      </c>
      <c r="I21">
        <v>7.764913</v>
      </c>
      <c r="J21">
        <v>1.3943719999999999</v>
      </c>
      <c r="K21">
        <v>0.983873</v>
      </c>
      <c r="L21">
        <v>2.0632799999999998</v>
      </c>
      <c r="M21">
        <v>4.9268919999999996</v>
      </c>
      <c r="N21">
        <v>1.052932</v>
      </c>
      <c r="O21">
        <v>0.51827500000000004</v>
      </c>
      <c r="P21">
        <v>0.41430299999999998</v>
      </c>
      <c r="Q21">
        <v>0.22420699999999999</v>
      </c>
      <c r="R21">
        <v>0.29278300000000002</v>
      </c>
      <c r="S21">
        <v>1.9970000000000002E-2</v>
      </c>
      <c r="T21">
        <v>2.2668000000000001E-2</v>
      </c>
      <c r="U21">
        <v>97.603359999999995</v>
      </c>
    </row>
    <row r="22" spans="1:21" x14ac:dyDescent="0.25">
      <c r="A22">
        <v>20</v>
      </c>
      <c r="B22" t="s">
        <v>55</v>
      </c>
      <c r="C22">
        <v>0.99901700000000004</v>
      </c>
      <c r="D22">
        <v>32.87039</v>
      </c>
      <c r="E22">
        <v>40.467080000000003</v>
      </c>
      <c r="F22">
        <v>0.22803000000000001</v>
      </c>
      <c r="G22">
        <v>0.16637299999999999</v>
      </c>
      <c r="H22">
        <v>3.6242559999999999</v>
      </c>
      <c r="I22">
        <v>7.7774520000000003</v>
      </c>
      <c r="J22">
        <v>1.355596</v>
      </c>
      <c r="K22">
        <v>1.0075799999999999</v>
      </c>
      <c r="L22">
        <v>1.988872</v>
      </c>
      <c r="M22">
        <v>4.9223280000000003</v>
      </c>
      <c r="N22">
        <v>1.0730230000000001</v>
      </c>
      <c r="O22">
        <v>0.53428699999999996</v>
      </c>
      <c r="P22">
        <v>0.385907</v>
      </c>
      <c r="Q22">
        <v>0.22698199999999999</v>
      </c>
      <c r="R22">
        <v>0.308087</v>
      </c>
      <c r="S22">
        <v>1.9837E-2</v>
      </c>
      <c r="T22">
        <v>2.9446E-2</v>
      </c>
      <c r="U22">
        <v>97.984520000000003</v>
      </c>
    </row>
    <row r="24" spans="1:21" x14ac:dyDescent="0.25">
      <c r="A24" s="2"/>
      <c r="B24" s="1" t="s">
        <v>56</v>
      </c>
      <c r="C24" s="1">
        <f>AVERAGE(C3:C22)</f>
        <v>0.96492290000000003</v>
      </c>
      <c r="D24" s="1">
        <f t="shared" ref="D24:U24" si="0">AVERAGE(D3:D22)</f>
        <v>32.836189000000005</v>
      </c>
      <c r="E24" s="1">
        <f t="shared" si="0"/>
        <v>40.411057000000007</v>
      </c>
      <c r="F24" s="1">
        <f t="shared" si="0"/>
        <v>0.23863210000000001</v>
      </c>
      <c r="G24" s="1">
        <f t="shared" si="0"/>
        <v>0.17227729999999997</v>
      </c>
      <c r="H24" s="1">
        <f t="shared" si="0"/>
        <v>3.5932802499999994</v>
      </c>
      <c r="I24" s="1">
        <f t="shared" si="0"/>
        <v>7.7810724500000008</v>
      </c>
      <c r="J24" s="1">
        <f t="shared" si="0"/>
        <v>1.3669755000000001</v>
      </c>
      <c r="K24" s="1">
        <f t="shared" si="0"/>
        <v>1.0073388499999998</v>
      </c>
      <c r="L24" s="1">
        <f t="shared" si="0"/>
        <v>1.9924654499999999</v>
      </c>
      <c r="M24" s="1">
        <f t="shared" si="0"/>
        <v>4.9759426000000007</v>
      </c>
      <c r="N24" s="1">
        <f t="shared" si="0"/>
        <v>1.0670701</v>
      </c>
      <c r="O24" s="1">
        <f t="shared" si="0"/>
        <v>0.54124889999999992</v>
      </c>
      <c r="P24" s="1">
        <f t="shared" si="0"/>
        <v>0.28007565000000001</v>
      </c>
      <c r="Q24" s="1">
        <f t="shared" si="0"/>
        <v>0.21708264999999996</v>
      </c>
      <c r="R24" s="1">
        <f t="shared" si="0"/>
        <v>0.31231924999999999</v>
      </c>
      <c r="S24" s="1">
        <f t="shared" si="0"/>
        <v>2.712175E-2</v>
      </c>
      <c r="T24" s="1">
        <f t="shared" si="0"/>
        <v>2.6930349999999999E-2</v>
      </c>
      <c r="U24" s="1">
        <f t="shared" si="0"/>
        <v>97.811999000000014</v>
      </c>
    </row>
    <row r="25" spans="1:21" x14ac:dyDescent="0.25">
      <c r="A25" s="2"/>
      <c r="B25" s="1" t="s">
        <v>57</v>
      </c>
      <c r="C25" s="1">
        <f>STDEV(C3:C22)</f>
        <v>4.6055882823164432E-2</v>
      </c>
      <c r="D25" s="1">
        <f t="shared" ref="D25:U25" si="1">STDEV(D3:D22)</f>
        <v>0.12586169852994286</v>
      </c>
      <c r="E25" s="1">
        <f t="shared" si="1"/>
        <v>0.17491131013053138</v>
      </c>
      <c r="F25" s="1">
        <f t="shared" si="1"/>
        <v>1.2432341295779199E-2</v>
      </c>
      <c r="G25" s="1">
        <f t="shared" si="1"/>
        <v>1.7440260370762815E-2</v>
      </c>
      <c r="H25" s="1">
        <f t="shared" si="1"/>
        <v>2.7553793762813961E-2</v>
      </c>
      <c r="I25" s="1">
        <f t="shared" si="1"/>
        <v>3.8942948307647572E-2</v>
      </c>
      <c r="J25" s="1">
        <f t="shared" si="1"/>
        <v>4.3421213969429107E-2</v>
      </c>
      <c r="K25" s="1">
        <f t="shared" si="1"/>
        <v>1.832365927105116E-2</v>
      </c>
      <c r="L25" s="1">
        <f t="shared" si="1"/>
        <v>3.2890250995945801E-2</v>
      </c>
      <c r="M25" s="1">
        <f t="shared" si="1"/>
        <v>5.4807151008066754E-2</v>
      </c>
      <c r="N25" s="1">
        <f t="shared" si="1"/>
        <v>2.3714037386058259E-2</v>
      </c>
      <c r="O25" s="1">
        <f t="shared" si="1"/>
        <v>1.1181104972699529E-2</v>
      </c>
      <c r="P25" s="1">
        <f t="shared" si="1"/>
        <v>0.14355640237872955</v>
      </c>
      <c r="Q25" s="1">
        <f t="shared" si="1"/>
        <v>7.2169729423075951E-3</v>
      </c>
      <c r="R25" s="1">
        <f t="shared" si="1"/>
        <v>1.697773504785792E-2</v>
      </c>
      <c r="S25" s="1">
        <f t="shared" si="1"/>
        <v>1.6185350754292404E-2</v>
      </c>
      <c r="T25" s="1">
        <f t="shared" si="1"/>
        <v>3.0282852065327769E-3</v>
      </c>
      <c r="U25" s="1">
        <f t="shared" si="1"/>
        <v>0.21462730647137571</v>
      </c>
    </row>
    <row r="26" spans="1:21" x14ac:dyDescent="0.25">
      <c r="A26" s="2"/>
      <c r="B26" s="1"/>
      <c r="C26" t="s">
        <v>37</v>
      </c>
      <c r="D26" t="s">
        <v>38</v>
      </c>
      <c r="E26" t="s">
        <v>39</v>
      </c>
      <c r="F26" t="s">
        <v>40</v>
      </c>
      <c r="G26" t="s">
        <v>41</v>
      </c>
      <c r="H26" t="s">
        <v>42</v>
      </c>
      <c r="I26" t="s">
        <v>43</v>
      </c>
      <c r="J26" t="s">
        <v>44</v>
      </c>
      <c r="K26" t="s">
        <v>45</v>
      </c>
      <c r="L26" t="s">
        <v>46</v>
      </c>
      <c r="M26" t="s">
        <v>47</v>
      </c>
      <c r="N26" t="s">
        <v>48</v>
      </c>
      <c r="O26" t="s">
        <v>49</v>
      </c>
      <c r="P26" t="s">
        <v>50</v>
      </c>
      <c r="Q26" t="s">
        <v>51</v>
      </c>
      <c r="R26" t="s">
        <v>52</v>
      </c>
      <c r="S26" t="s">
        <v>53</v>
      </c>
      <c r="T26" t="s">
        <v>54</v>
      </c>
      <c r="U26" t="s">
        <v>36</v>
      </c>
    </row>
    <row r="27" spans="1:21" x14ac:dyDescent="0.25">
      <c r="A27" s="2"/>
      <c r="B27" s="1"/>
      <c r="C27" s="1"/>
      <c r="D27" s="1"/>
      <c r="E27" s="1"/>
      <c r="F27" s="1"/>
      <c r="G27" s="1"/>
    </row>
    <row r="28" spans="1:21" ht="18" x14ac:dyDescent="0.35">
      <c r="A28" s="8" t="s">
        <v>58</v>
      </c>
      <c r="B28" s="3"/>
      <c r="C28" s="3"/>
      <c r="D28" s="3"/>
      <c r="E28" s="1"/>
      <c r="F28" s="1"/>
      <c r="G28" s="1"/>
      <c r="I28" s="24" t="s">
        <v>59</v>
      </c>
    </row>
    <row r="30" spans="1:21" ht="15.75" thickBot="1" x14ac:dyDescent="0.3">
      <c r="A30" s="13" t="s">
        <v>1</v>
      </c>
      <c r="B30" s="13" t="s">
        <v>2</v>
      </c>
      <c r="C30" s="13" t="s">
        <v>3</v>
      </c>
      <c r="D30" s="13" t="s">
        <v>4</v>
      </c>
      <c r="E30" s="13" t="s">
        <v>5</v>
      </c>
      <c r="F30" s="13" t="s">
        <v>6</v>
      </c>
      <c r="G30" s="13" t="s">
        <v>7</v>
      </c>
    </row>
    <row r="31" spans="1:21" ht="15.75" x14ac:dyDescent="0.3">
      <c r="A31" s="12" t="s">
        <v>8</v>
      </c>
      <c r="B31" s="14">
        <f>Q24</f>
        <v>0.21708264999999996</v>
      </c>
      <c r="C31" s="14">
        <v>60.08</v>
      </c>
      <c r="D31" s="12">
        <f t="shared" ref="D31:D50" si="2">B31/C31</f>
        <v>3.6132265312916107E-3</v>
      </c>
      <c r="E31" s="12">
        <f t="shared" ref="E31:E33" si="3">2*D31</f>
        <v>7.2264530625832215E-3</v>
      </c>
      <c r="F31" s="12">
        <f>E31*$D$58</f>
        <v>1.5167385411680114E-2</v>
      </c>
      <c r="G31" s="14">
        <f t="shared" ref="G31:G33" si="4">F31/2</f>
        <v>7.5836927058400569E-3</v>
      </c>
      <c r="H31" s="1"/>
      <c r="I31" t="s">
        <v>61</v>
      </c>
      <c r="J31" s="25">
        <f>SUM(G35:G46)</f>
        <v>1.0043394420406655</v>
      </c>
    </row>
    <row r="32" spans="1:21" ht="15.75" x14ac:dyDescent="0.3">
      <c r="A32" s="9" t="s">
        <v>9</v>
      </c>
      <c r="B32" s="11">
        <f>R24</f>
        <v>0.31231924999999999</v>
      </c>
      <c r="C32" s="11">
        <v>264.03680000000003</v>
      </c>
      <c r="D32" s="10">
        <f t="shared" si="2"/>
        <v>1.1828625782466684E-3</v>
      </c>
      <c r="E32" s="9">
        <f t="shared" si="3"/>
        <v>2.3657251564933369E-3</v>
      </c>
      <c r="F32" s="12">
        <f>E32*$D$58</f>
        <v>4.9653495173765227E-3</v>
      </c>
      <c r="G32" s="11">
        <f t="shared" si="4"/>
        <v>2.4826747586882613E-3</v>
      </c>
      <c r="H32" s="1"/>
      <c r="I32" t="s">
        <v>60</v>
      </c>
      <c r="J32" s="25">
        <f>SUM(G31,G49:G50)</f>
        <v>0.99630573703738967</v>
      </c>
    </row>
    <row r="33" spans="1:9" ht="15.75" x14ac:dyDescent="0.3">
      <c r="A33" s="9" t="s">
        <v>10</v>
      </c>
      <c r="B33" s="11">
        <f>S24</f>
        <v>2.712175E-2</v>
      </c>
      <c r="C33" s="11">
        <v>270.02999999999997</v>
      </c>
      <c r="D33" s="10">
        <f t="shared" si="2"/>
        <v>1.0043976595193128E-4</v>
      </c>
      <c r="E33" s="9">
        <f t="shared" si="3"/>
        <v>2.0087953190386256E-4</v>
      </c>
      <c r="F33" s="12">
        <f>E33*$D$58</f>
        <v>4.2162001957494718E-4</v>
      </c>
      <c r="G33" s="11">
        <f t="shared" si="4"/>
        <v>2.1081000978747359E-4</v>
      </c>
      <c r="H33" s="1"/>
    </row>
    <row r="34" spans="1:9" ht="15.75" x14ac:dyDescent="0.3">
      <c r="A34" s="10" t="s">
        <v>19</v>
      </c>
      <c r="B34" s="11">
        <f>T24</f>
        <v>2.6930349999999999E-2</v>
      </c>
      <c r="C34" s="11">
        <v>149.88</v>
      </c>
      <c r="D34" s="10">
        <f t="shared" si="2"/>
        <v>1.7967941019482252E-4</v>
      </c>
      <c r="E34" s="10">
        <f>D34*3</f>
        <v>5.3903823058446757E-4</v>
      </c>
      <c r="F34" s="12">
        <f>E34*$D$58</f>
        <v>1.1313711614951156E-3</v>
      </c>
      <c r="G34" s="11">
        <f t="shared" ref="G34:G45" si="5">F34*2/3</f>
        <v>7.5424744099674378E-4</v>
      </c>
      <c r="H34" s="1"/>
      <c r="I34" t="s">
        <v>62</v>
      </c>
    </row>
    <row r="35" spans="1:9" ht="18" x14ac:dyDescent="0.3">
      <c r="A35" s="9" t="s">
        <v>20</v>
      </c>
      <c r="B35" s="11">
        <f>E24</f>
        <v>40.411057000000007</v>
      </c>
      <c r="C35" s="11">
        <v>227.8082</v>
      </c>
      <c r="D35" s="10">
        <f t="shared" si="2"/>
        <v>0.17739070410986088</v>
      </c>
      <c r="E35" s="10">
        <f t="shared" ref="E35:E45" si="6">D35*3</f>
        <v>0.53217211232958261</v>
      </c>
      <c r="F35" s="12">
        <f>E35*$D$58</f>
        <v>1.1169600719948973</v>
      </c>
      <c r="G35" s="11">
        <f t="shared" si="5"/>
        <v>0.74464004799659822</v>
      </c>
      <c r="H35" s="1"/>
      <c r="I35" s="26" t="s">
        <v>63</v>
      </c>
    </row>
    <row r="36" spans="1:9" ht="15.75" x14ac:dyDescent="0.3">
      <c r="A36" s="9" t="s">
        <v>21</v>
      </c>
      <c r="B36" s="11">
        <f>F24</f>
        <v>0.23863210000000001</v>
      </c>
      <c r="C36" s="11">
        <v>336.47820000000002</v>
      </c>
      <c r="D36" s="10">
        <f t="shared" si="2"/>
        <v>7.0920523231519906E-4</v>
      </c>
      <c r="E36" s="10">
        <f t="shared" si="6"/>
        <v>2.127615696945597E-3</v>
      </c>
      <c r="F36" s="12">
        <f>E36*$D$58</f>
        <v>4.4655887202259999E-3</v>
      </c>
      <c r="G36" s="11">
        <f t="shared" si="5"/>
        <v>2.9770591468173332E-3</v>
      </c>
      <c r="H36" s="1"/>
    </row>
    <row r="37" spans="1:9" ht="15.75" x14ac:dyDescent="0.3">
      <c r="A37" s="9" t="s">
        <v>11</v>
      </c>
      <c r="B37" s="11">
        <f>K24</f>
        <v>1.0073388499999998</v>
      </c>
      <c r="C37" s="11">
        <v>348.69819999999999</v>
      </c>
      <c r="D37" s="10">
        <f t="shared" si="2"/>
        <v>2.888855893147713E-3</v>
      </c>
      <c r="E37" s="10">
        <f t="shared" si="6"/>
        <v>8.6665676794431389E-3</v>
      </c>
      <c r="F37" s="12">
        <f>E37*$D$58</f>
        <v>1.8189998752103628E-2</v>
      </c>
      <c r="G37" s="11">
        <f t="shared" si="5"/>
        <v>1.2126665834735753E-2</v>
      </c>
      <c r="H37" s="1"/>
    </row>
    <row r="38" spans="1:9" ht="15.75" x14ac:dyDescent="0.3">
      <c r="A38" s="9" t="s">
        <v>12</v>
      </c>
      <c r="B38" s="11">
        <f>O24</f>
        <v>0.54124889999999992</v>
      </c>
      <c r="C38" s="11">
        <f>(151.96*2)+(15.9999*3)</f>
        <v>351.91970000000003</v>
      </c>
      <c r="D38" s="10">
        <f>B38/C38</f>
        <v>1.5379897743718236E-3</v>
      </c>
      <c r="E38" s="10">
        <f>D38*3</f>
        <v>4.6139693231154709E-3</v>
      </c>
      <c r="F38" s="12">
        <f>E38*$D$58</f>
        <v>9.6841217116194669E-3</v>
      </c>
      <c r="G38" s="11">
        <f>F38*2/3</f>
        <v>6.4560811410796443E-3</v>
      </c>
      <c r="H38" s="1"/>
    </row>
    <row r="39" spans="1:9" ht="15.75" x14ac:dyDescent="0.3">
      <c r="A39" s="9" t="s">
        <v>13</v>
      </c>
      <c r="B39" s="11">
        <f>M24</f>
        <v>4.9759426000000007</v>
      </c>
      <c r="C39" s="11">
        <v>362.4982</v>
      </c>
      <c r="D39" s="10">
        <f t="shared" si="2"/>
        <v>1.3726806367590241E-2</v>
      </c>
      <c r="E39" s="10">
        <f t="shared" si="6"/>
        <v>4.1180419102770718E-2</v>
      </c>
      <c r="F39" s="12">
        <f>E39*$D$58</f>
        <v>8.6432345514047215E-2</v>
      </c>
      <c r="G39" s="11">
        <f t="shared" si="5"/>
        <v>5.7621563676031474E-2</v>
      </c>
      <c r="H39" s="1"/>
    </row>
    <row r="40" spans="1:9" ht="15.75" x14ac:dyDescent="0.3">
      <c r="A40" s="9" t="s">
        <v>26</v>
      </c>
      <c r="B40" s="10">
        <f>N24</f>
        <v>1.0670701</v>
      </c>
      <c r="C40" s="11">
        <f>(15.999*3)+(2*158.93)</f>
        <v>365.85700000000003</v>
      </c>
      <c r="D40" s="10">
        <f t="shared" si="2"/>
        <v>2.9166316347644023E-3</v>
      </c>
      <c r="E40" s="10">
        <f t="shared" si="6"/>
        <v>8.7498949042932074E-3</v>
      </c>
      <c r="F40" s="12">
        <f t="shared" ref="F40:F50" si="7">E40*$D$58</f>
        <v>1.8364891763051231E-2</v>
      </c>
      <c r="G40" s="23">
        <f t="shared" si="5"/>
        <v>1.2243261175367488E-2</v>
      </c>
      <c r="H40" s="1"/>
    </row>
    <row r="41" spans="1:9" ht="15.75" x14ac:dyDescent="0.3">
      <c r="A41" s="9" t="s">
        <v>27</v>
      </c>
      <c r="B41" s="10">
        <f>I24</f>
        <v>7.7810724500000008</v>
      </c>
      <c r="C41" s="11">
        <f>(15.999*3)+(2*162.5)</f>
        <v>372.99700000000001</v>
      </c>
      <c r="D41" s="10">
        <f t="shared" si="2"/>
        <v>2.0860951830711776E-2</v>
      </c>
      <c r="E41" s="10">
        <f t="shared" si="6"/>
        <v>6.2582855492135325E-2</v>
      </c>
      <c r="F41" s="12">
        <f t="shared" si="7"/>
        <v>0.13135327680013786</v>
      </c>
      <c r="G41" s="23">
        <f t="shared" si="5"/>
        <v>8.7568851200091904E-2</v>
      </c>
      <c r="H41" s="1"/>
    </row>
    <row r="42" spans="1:9" ht="15.75" x14ac:dyDescent="0.3">
      <c r="A42" s="9" t="s">
        <v>28</v>
      </c>
      <c r="B42" s="10">
        <f>J24</f>
        <v>1.3669755000000001</v>
      </c>
      <c r="C42" s="11">
        <f>(15.999*3)+(2*164.93)</f>
        <v>377.85700000000003</v>
      </c>
      <c r="D42" s="10">
        <f t="shared" si="2"/>
        <v>3.6177059046147088E-3</v>
      </c>
      <c r="E42" s="10">
        <f t="shared" si="6"/>
        <v>1.0853117713844127E-2</v>
      </c>
      <c r="F42" s="12">
        <f t="shared" si="7"/>
        <v>2.2779282984142498E-2</v>
      </c>
      <c r="G42" s="23">
        <f t="shared" si="5"/>
        <v>1.5186188656094999E-2</v>
      </c>
      <c r="H42" s="1"/>
    </row>
    <row r="43" spans="1:9" ht="15.75" x14ac:dyDescent="0.3">
      <c r="A43" s="9" t="s">
        <v>29</v>
      </c>
      <c r="B43" s="10">
        <f>H24</f>
        <v>3.5932802499999994</v>
      </c>
      <c r="C43" s="11">
        <f>(15.999*3)+(2*167.26)</f>
        <v>382.517</v>
      </c>
      <c r="D43" s="10">
        <f t="shared" si="2"/>
        <v>9.3937792307269997E-3</v>
      </c>
      <c r="E43" s="10">
        <f t="shared" si="6"/>
        <v>2.8181337692181001E-2</v>
      </c>
      <c r="F43" s="12">
        <f t="shared" si="7"/>
        <v>5.9148963743662943E-2</v>
      </c>
      <c r="G43" s="23">
        <f t="shared" si="5"/>
        <v>3.9432642495775293E-2</v>
      </c>
      <c r="H43" s="1"/>
    </row>
    <row r="44" spans="1:9" ht="15.75" x14ac:dyDescent="0.3">
      <c r="A44" s="9" t="s">
        <v>30</v>
      </c>
      <c r="B44" s="10">
        <f>P24</f>
        <v>0.28007565000000001</v>
      </c>
      <c r="C44" s="11">
        <f>(15.999*3)+(2*168.93)</f>
        <v>385.85700000000003</v>
      </c>
      <c r="D44" s="10">
        <f t="shared" si="2"/>
        <v>7.2585348976434273E-4</v>
      </c>
      <c r="E44" s="10">
        <f t="shared" si="6"/>
        <v>2.1775604692930283E-3</v>
      </c>
      <c r="F44" s="12">
        <f t="shared" si="7"/>
        <v>4.5704163036796898E-3</v>
      </c>
      <c r="G44" s="23">
        <f t="shared" si="5"/>
        <v>3.0469442024531265E-3</v>
      </c>
      <c r="H44" s="1"/>
    </row>
    <row r="45" spans="1:9" ht="15.75" x14ac:dyDescent="0.3">
      <c r="A45" s="9" t="s">
        <v>31</v>
      </c>
      <c r="B45" s="10">
        <f>L24</f>
        <v>1.9924654499999999</v>
      </c>
      <c r="C45" s="11">
        <f>(15.999*3)+(2*173.05)</f>
        <v>394.09700000000004</v>
      </c>
      <c r="D45" s="10">
        <f t="shared" si="2"/>
        <v>5.0557742129475726E-3</v>
      </c>
      <c r="E45" s="10">
        <f t="shared" si="6"/>
        <v>1.5167322638842719E-2</v>
      </c>
      <c r="F45" s="12">
        <f t="shared" si="7"/>
        <v>3.1834238198787064E-2</v>
      </c>
      <c r="G45" s="23">
        <f t="shared" si="5"/>
        <v>2.1222825465858044E-2</v>
      </c>
      <c r="H45" s="1"/>
    </row>
    <row r="46" spans="1:9" ht="15.75" x14ac:dyDescent="0.3">
      <c r="A46" s="9" t="s">
        <v>32</v>
      </c>
      <c r="B46" s="10">
        <f>G24</f>
        <v>0.17227729999999997</v>
      </c>
      <c r="C46" s="11">
        <f>(15.999*3)+(2*174.97)</f>
        <v>397.93700000000001</v>
      </c>
      <c r="D46" s="10">
        <f>B46/C46</f>
        <v>4.3292606618635602E-4</v>
      </c>
      <c r="E46" s="10">
        <f>D46*3</f>
        <v>1.2987781985590681E-3</v>
      </c>
      <c r="F46" s="12">
        <f t="shared" si="7"/>
        <v>2.7259665746436346E-3</v>
      </c>
      <c r="G46" s="23">
        <f>F46*2/3</f>
        <v>1.817311049762423E-3</v>
      </c>
      <c r="H46" s="1"/>
    </row>
    <row r="47" spans="1:9" ht="15.75" x14ac:dyDescent="0.3">
      <c r="A47" s="10" t="s">
        <v>22</v>
      </c>
      <c r="B47" s="11">
        <v>0</v>
      </c>
      <c r="C47" s="15">
        <v>18.015000000000001</v>
      </c>
      <c r="D47" s="10">
        <f t="shared" si="2"/>
        <v>0</v>
      </c>
      <c r="E47" s="10">
        <f t="shared" ref="E47:E48" si="8">D47*1</f>
        <v>0</v>
      </c>
      <c r="F47" s="12">
        <f t="shared" si="7"/>
        <v>0</v>
      </c>
      <c r="G47" s="11">
        <f t="shared" ref="G47" si="9">2*F47</f>
        <v>0</v>
      </c>
      <c r="H47" s="1"/>
    </row>
    <row r="48" spans="1:9" ht="15.75" x14ac:dyDescent="0.3">
      <c r="A48" s="9" t="s">
        <v>23</v>
      </c>
      <c r="B48" s="11">
        <v>0</v>
      </c>
      <c r="C48" s="15"/>
      <c r="D48" s="10"/>
      <c r="E48" s="10">
        <f t="shared" si="8"/>
        <v>0</v>
      </c>
      <c r="F48" s="12">
        <f t="shared" si="7"/>
        <v>0</v>
      </c>
      <c r="G48" s="11"/>
      <c r="H48" s="1"/>
    </row>
    <row r="49" spans="1:8" ht="15.75" x14ac:dyDescent="0.3">
      <c r="A49" s="10" t="s">
        <v>24</v>
      </c>
      <c r="B49" s="11">
        <f>D24</f>
        <v>32.836189000000005</v>
      </c>
      <c r="C49" s="11">
        <v>141.94</v>
      </c>
      <c r="D49" s="10">
        <f t="shared" si="2"/>
        <v>0.23133851627448221</v>
      </c>
      <c r="E49" s="10">
        <f>5*D49</f>
        <v>1.1566925813724112</v>
      </c>
      <c r="F49" s="12">
        <f t="shared" si="7"/>
        <v>2.4277473378115477</v>
      </c>
      <c r="G49" s="11">
        <f>F49*2/5</f>
        <v>0.97109893512461909</v>
      </c>
      <c r="H49" s="1"/>
    </row>
    <row r="50" spans="1:8" ht="15.75" x14ac:dyDescent="0.3">
      <c r="A50" s="10" t="s">
        <v>25</v>
      </c>
      <c r="B50" s="11">
        <f>C24</f>
        <v>0.96492290000000003</v>
      </c>
      <c r="C50" s="11">
        <v>229.84</v>
      </c>
      <c r="D50" s="10">
        <f t="shared" si="2"/>
        <v>4.1982374695440309E-3</v>
      </c>
      <c r="E50" s="10">
        <f>D50*5</f>
        <v>2.0991187347720153E-2</v>
      </c>
      <c r="F50" s="12">
        <f t="shared" si="7"/>
        <v>4.4057773017326406E-2</v>
      </c>
      <c r="G50" s="11">
        <f>F50*2/5</f>
        <v>1.7623109206930561E-2</v>
      </c>
      <c r="H50" s="1"/>
    </row>
    <row r="51" spans="1:8" x14ac:dyDescent="0.25">
      <c r="A51" s="16" t="s">
        <v>14</v>
      </c>
      <c r="B51" s="17">
        <f>SUM(B31:B50)</f>
        <v>97.812002050000018</v>
      </c>
      <c r="E51">
        <f>SUM(E31:E50)</f>
        <v>1.9057874159427024</v>
      </c>
    </row>
    <row r="53" spans="1:8" x14ac:dyDescent="0.25">
      <c r="E53" s="18" t="s">
        <v>15</v>
      </c>
      <c r="F53" s="19"/>
      <c r="G53" s="20">
        <v>4</v>
      </c>
    </row>
    <row r="57" spans="1:8" x14ac:dyDescent="0.25">
      <c r="C57" s="21" t="s">
        <v>16</v>
      </c>
      <c r="D57" s="21"/>
      <c r="E57" s="21"/>
      <c r="F57" s="21"/>
    </row>
    <row r="58" spans="1:8" x14ac:dyDescent="0.25">
      <c r="C58" s="22" t="s">
        <v>17</v>
      </c>
      <c r="D58" s="21">
        <f>G53/E51</f>
        <v>2.0988699823171988</v>
      </c>
      <c r="E58" s="21"/>
      <c r="F58" s="21"/>
    </row>
    <row r="59" spans="1:8" x14ac:dyDescent="0.25">
      <c r="C59" s="21"/>
      <c r="D59" s="21"/>
      <c r="E59" s="21"/>
      <c r="F59" s="21"/>
    </row>
    <row r="60" spans="1:8" x14ac:dyDescent="0.25">
      <c r="C60" s="21" t="s">
        <v>18</v>
      </c>
      <c r="D60" s="21"/>
      <c r="E60" s="21"/>
      <c r="F60" s="21"/>
    </row>
    <row r="64" spans="1:8" x14ac:dyDescent="0.25">
      <c r="A64" s="1"/>
      <c r="B64" s="1"/>
      <c r="C64" s="4" t="s">
        <v>16</v>
      </c>
      <c r="D64" s="4"/>
      <c r="E64" s="4"/>
      <c r="F64" s="4"/>
      <c r="G64" s="1"/>
    </row>
    <row r="65" spans="1:7" x14ac:dyDescent="0.25">
      <c r="A65" s="1"/>
      <c r="B65" s="1"/>
      <c r="C65" s="5" t="s">
        <v>17</v>
      </c>
      <c r="D65" s="4">
        <v>8.3745448412082037</v>
      </c>
      <c r="E65" s="4"/>
      <c r="F65" s="4"/>
      <c r="G65" s="1"/>
    </row>
    <row r="66" spans="1:7" x14ac:dyDescent="0.25">
      <c r="A66" s="1"/>
      <c r="B66" s="1"/>
      <c r="C66" s="4"/>
      <c r="D66" s="4"/>
      <c r="E66" s="4"/>
      <c r="F66" s="4"/>
      <c r="G66" s="1"/>
    </row>
    <row r="67" spans="1:7" x14ac:dyDescent="0.25">
      <c r="A67" s="1"/>
      <c r="B67" s="1"/>
      <c r="C67" s="4" t="s">
        <v>18</v>
      </c>
      <c r="D67" s="4"/>
      <c r="E67" s="4"/>
      <c r="F67" s="4"/>
      <c r="G6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A22" sqref="A2:XFD22"/>
    </sheetView>
  </sheetViews>
  <sheetFormatPr defaultRowHeight="15" x14ac:dyDescent="0.25"/>
  <sheetData>
    <row r="1" spans="1:21" x14ac:dyDescent="0.25">
      <c r="C1" t="s">
        <v>1</v>
      </c>
      <c r="U1" t="s">
        <v>33</v>
      </c>
    </row>
    <row r="2" spans="1:21" x14ac:dyDescent="0.25">
      <c r="A2" t="s">
        <v>34</v>
      </c>
      <c r="B2" t="s">
        <v>35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36</v>
      </c>
    </row>
    <row r="3" spans="1:21" x14ac:dyDescent="0.25">
      <c r="A3">
        <v>1</v>
      </c>
      <c r="B3" t="s">
        <v>55</v>
      </c>
      <c r="C3">
        <v>0.96682900000000005</v>
      </c>
      <c r="D3">
        <v>32.681609999999999</v>
      </c>
      <c r="E3">
        <v>40.825479999999999</v>
      </c>
      <c r="F3">
        <v>0.21157200000000001</v>
      </c>
      <c r="G3">
        <v>0.16982900000000001</v>
      </c>
      <c r="H3">
        <v>3.6033230000000001</v>
      </c>
      <c r="I3">
        <v>7.783474</v>
      </c>
      <c r="J3">
        <v>1.365076</v>
      </c>
      <c r="K3">
        <v>0.97158599999999995</v>
      </c>
      <c r="L3">
        <v>1.959781</v>
      </c>
      <c r="M3">
        <v>4.9280850000000003</v>
      </c>
      <c r="N3">
        <v>1.0632710000000001</v>
      </c>
      <c r="O3">
        <v>0.54051700000000003</v>
      </c>
      <c r="P3">
        <v>0.44000400000000001</v>
      </c>
      <c r="Q3">
        <v>0.214837</v>
      </c>
      <c r="R3">
        <v>0.28904800000000003</v>
      </c>
      <c r="S3">
        <v>4.4065E-2</v>
      </c>
      <c r="T3">
        <v>2.3504000000000001E-2</v>
      </c>
      <c r="U3">
        <v>98.081890000000001</v>
      </c>
    </row>
    <row r="4" spans="1:21" x14ac:dyDescent="0.25">
      <c r="A4">
        <v>2</v>
      </c>
      <c r="B4" t="s">
        <v>55</v>
      </c>
      <c r="C4">
        <v>1.0056160000000001</v>
      </c>
      <c r="D4">
        <v>32.707450000000001</v>
      </c>
      <c r="E4">
        <v>40.249290000000002</v>
      </c>
      <c r="F4">
        <v>0.22711999999999999</v>
      </c>
      <c r="G4">
        <v>0.18343400000000001</v>
      </c>
      <c r="H4">
        <v>3.5463520000000002</v>
      </c>
      <c r="I4">
        <v>7.7596499999999997</v>
      </c>
      <c r="J4">
        <v>1.325296</v>
      </c>
      <c r="K4">
        <v>1.0004519999999999</v>
      </c>
      <c r="L4">
        <v>2.0155349999999999</v>
      </c>
      <c r="M4">
        <v>4.9663300000000001</v>
      </c>
      <c r="N4">
        <v>1.0477650000000001</v>
      </c>
      <c r="O4">
        <v>0.53563099999999997</v>
      </c>
      <c r="P4">
        <v>0.372942</v>
      </c>
      <c r="Q4">
        <v>0.217917</v>
      </c>
      <c r="R4">
        <v>0.30946800000000002</v>
      </c>
      <c r="S4">
        <v>4.8758000000000003E-2</v>
      </c>
      <c r="T4">
        <v>2.9635000000000002E-2</v>
      </c>
      <c r="U4">
        <v>97.548640000000006</v>
      </c>
    </row>
    <row r="5" spans="1:21" x14ac:dyDescent="0.25">
      <c r="A5">
        <v>3</v>
      </c>
      <c r="B5" t="s">
        <v>55</v>
      </c>
      <c r="C5">
        <v>1.0189649999999999</v>
      </c>
      <c r="D5">
        <v>32.76484</v>
      </c>
      <c r="E5">
        <v>40.403779999999998</v>
      </c>
      <c r="F5">
        <v>0.231853</v>
      </c>
      <c r="G5">
        <v>0.159276</v>
      </c>
      <c r="H5">
        <v>3.591933</v>
      </c>
      <c r="I5">
        <v>7.8533900000000001</v>
      </c>
      <c r="J5">
        <v>1.2690870000000001</v>
      </c>
      <c r="K5">
        <v>1.0060640000000001</v>
      </c>
      <c r="L5">
        <v>1.9614720000000001</v>
      </c>
      <c r="M5">
        <v>5.0464589999999996</v>
      </c>
      <c r="N5">
        <v>1.129459</v>
      </c>
      <c r="O5">
        <v>0.54508100000000004</v>
      </c>
      <c r="P5">
        <v>0.43827899999999997</v>
      </c>
      <c r="Q5">
        <v>0.20547399999999999</v>
      </c>
      <c r="R5">
        <v>0.32949000000000001</v>
      </c>
      <c r="S5">
        <v>2.0462000000000001E-2</v>
      </c>
      <c r="T5">
        <v>2.6689999999999998E-2</v>
      </c>
      <c r="U5">
        <v>98.002049999999997</v>
      </c>
    </row>
    <row r="6" spans="1:21" x14ac:dyDescent="0.25">
      <c r="A6">
        <v>4</v>
      </c>
      <c r="B6" t="s">
        <v>55</v>
      </c>
      <c r="C6">
        <v>0.92290700000000003</v>
      </c>
      <c r="D6">
        <v>32.791699999999999</v>
      </c>
      <c r="E6">
        <v>40.601979999999998</v>
      </c>
      <c r="F6">
        <v>0.23095399999999999</v>
      </c>
      <c r="G6">
        <v>0.17197399999999999</v>
      </c>
      <c r="H6">
        <v>3.5645039999999999</v>
      </c>
      <c r="I6">
        <v>7.8682850000000002</v>
      </c>
      <c r="J6">
        <v>1.3457399999999999</v>
      </c>
      <c r="K6">
        <v>0.99346999999999996</v>
      </c>
      <c r="L6">
        <v>1.9175819999999999</v>
      </c>
      <c r="M6">
        <v>5.0648249999999999</v>
      </c>
      <c r="N6">
        <v>1.0623370000000001</v>
      </c>
      <c r="O6">
        <v>0.55487600000000004</v>
      </c>
      <c r="P6">
        <v>0.38170799999999999</v>
      </c>
      <c r="Q6">
        <v>0.213946</v>
      </c>
      <c r="R6">
        <v>0.30907499999999999</v>
      </c>
      <c r="S6">
        <v>5.3141000000000001E-2</v>
      </c>
      <c r="T6">
        <v>3.3325E-2</v>
      </c>
      <c r="U6">
        <v>98.082340000000002</v>
      </c>
    </row>
    <row r="7" spans="1:21" x14ac:dyDescent="0.25">
      <c r="A7">
        <v>5</v>
      </c>
      <c r="B7" t="s">
        <v>55</v>
      </c>
      <c r="C7">
        <v>0.90146599999999999</v>
      </c>
      <c r="D7">
        <v>32.722679999999997</v>
      </c>
      <c r="E7">
        <v>40.702350000000003</v>
      </c>
      <c r="F7">
        <v>0.240985</v>
      </c>
      <c r="G7">
        <v>0.18921399999999999</v>
      </c>
      <c r="H7">
        <v>3.556705</v>
      </c>
      <c r="I7">
        <v>7.8266450000000001</v>
      </c>
      <c r="J7">
        <v>1.4155279999999999</v>
      </c>
      <c r="K7">
        <v>1.0098290000000001</v>
      </c>
      <c r="L7">
        <v>1.982324</v>
      </c>
      <c r="M7">
        <v>4.9943749999999998</v>
      </c>
      <c r="N7">
        <v>1.08477</v>
      </c>
      <c r="O7">
        <v>0.54164199999999996</v>
      </c>
      <c r="P7">
        <v>0.35738599999999998</v>
      </c>
      <c r="Q7">
        <v>0.21630099999999999</v>
      </c>
      <c r="R7">
        <v>0.31569000000000003</v>
      </c>
      <c r="S7">
        <v>3.4488999999999999E-2</v>
      </c>
      <c r="T7">
        <v>2.2623999999999998E-2</v>
      </c>
      <c r="U7">
        <v>98.114999999999995</v>
      </c>
    </row>
    <row r="8" spans="1:21" x14ac:dyDescent="0.25">
      <c r="A8">
        <v>6</v>
      </c>
      <c r="B8" t="s">
        <v>55</v>
      </c>
      <c r="C8">
        <v>0.936863</v>
      </c>
      <c r="D8">
        <v>32.826799999999999</v>
      </c>
      <c r="E8">
        <v>40.37397</v>
      </c>
      <c r="F8">
        <v>0.231987</v>
      </c>
      <c r="G8">
        <v>0.166626</v>
      </c>
      <c r="H8">
        <v>3.5695039999999998</v>
      </c>
      <c r="I8">
        <v>7.7656270000000003</v>
      </c>
      <c r="J8">
        <v>1.42872</v>
      </c>
      <c r="K8">
        <v>1.0084500000000001</v>
      </c>
      <c r="L8">
        <v>1.9990399999999999</v>
      </c>
      <c r="M8">
        <v>4.9726119999999998</v>
      </c>
      <c r="N8">
        <v>1.07131</v>
      </c>
      <c r="O8">
        <v>0.539628</v>
      </c>
      <c r="P8">
        <v>0.361732</v>
      </c>
      <c r="Q8">
        <v>0.234372</v>
      </c>
      <c r="R8">
        <v>0.31218600000000002</v>
      </c>
      <c r="S8">
        <v>1.1E-5</v>
      </c>
      <c r="T8">
        <v>2.7435999999999999E-2</v>
      </c>
      <c r="U8">
        <v>97.82687</v>
      </c>
    </row>
    <row r="9" spans="1:21" x14ac:dyDescent="0.25">
      <c r="A9">
        <v>7</v>
      </c>
      <c r="B9" t="s">
        <v>55</v>
      </c>
      <c r="C9">
        <v>0.93308599999999997</v>
      </c>
      <c r="D9">
        <v>33.12576</v>
      </c>
      <c r="E9">
        <v>40.308630000000001</v>
      </c>
      <c r="F9">
        <v>0.24387200000000001</v>
      </c>
      <c r="G9">
        <v>0.200049</v>
      </c>
      <c r="H9">
        <v>3.6162179999999999</v>
      </c>
      <c r="I9">
        <v>7.7390869999999996</v>
      </c>
      <c r="J9">
        <v>1.393343</v>
      </c>
      <c r="K9">
        <v>1.022375</v>
      </c>
      <c r="L9">
        <v>2.003425</v>
      </c>
      <c r="M9">
        <v>4.9075620000000004</v>
      </c>
      <c r="N9">
        <v>1.0403</v>
      </c>
      <c r="O9">
        <v>0.54067699999999996</v>
      </c>
      <c r="P9">
        <v>0.35992600000000002</v>
      </c>
      <c r="Q9">
        <v>0.21737999999999999</v>
      </c>
      <c r="R9">
        <v>0.31075199999999997</v>
      </c>
      <c r="S9">
        <v>1.0996000000000001E-2</v>
      </c>
      <c r="T9">
        <v>2.6688E-2</v>
      </c>
      <c r="U9">
        <v>98.000119999999995</v>
      </c>
    </row>
    <row r="10" spans="1:21" x14ac:dyDescent="0.25">
      <c r="A10">
        <v>8</v>
      </c>
      <c r="B10" t="s">
        <v>55</v>
      </c>
      <c r="C10">
        <v>0.88714300000000001</v>
      </c>
      <c r="D10">
        <v>33.104840000000003</v>
      </c>
      <c r="E10">
        <v>40.571959999999997</v>
      </c>
      <c r="F10">
        <v>0.23958499999999999</v>
      </c>
      <c r="G10">
        <v>0.169187</v>
      </c>
      <c r="H10">
        <v>3.606023</v>
      </c>
      <c r="I10">
        <v>7.7577499999999997</v>
      </c>
      <c r="J10">
        <v>1.3167439999999999</v>
      </c>
      <c r="K10">
        <v>1.006362</v>
      </c>
      <c r="L10">
        <v>2.0369030000000001</v>
      </c>
      <c r="M10">
        <v>4.9581249999999999</v>
      </c>
      <c r="N10">
        <v>1.090489</v>
      </c>
      <c r="O10">
        <v>0.55219399999999996</v>
      </c>
      <c r="P10">
        <v>0.33820299999999998</v>
      </c>
      <c r="Q10">
        <v>0.206515</v>
      </c>
      <c r="R10">
        <v>0.29682199999999997</v>
      </c>
      <c r="S10">
        <v>2.3116999999999999E-2</v>
      </c>
      <c r="T10">
        <v>2.6648999999999999E-2</v>
      </c>
      <c r="U10">
        <v>98.188630000000003</v>
      </c>
    </row>
    <row r="11" spans="1:21" x14ac:dyDescent="0.25">
      <c r="A11">
        <v>9</v>
      </c>
      <c r="B11" t="s">
        <v>55</v>
      </c>
      <c r="C11">
        <v>1.0403070000000001</v>
      </c>
      <c r="D11">
        <v>32.78134</v>
      </c>
      <c r="E11">
        <v>40.257440000000003</v>
      </c>
      <c r="F11">
        <v>0.23341100000000001</v>
      </c>
      <c r="G11">
        <v>0.17465</v>
      </c>
      <c r="H11">
        <v>3.6242320000000001</v>
      </c>
      <c r="I11">
        <v>7.7177809999999996</v>
      </c>
      <c r="J11">
        <v>1.353497</v>
      </c>
      <c r="K11">
        <v>0.98201899999999998</v>
      </c>
      <c r="L11">
        <v>2.027199</v>
      </c>
      <c r="M11">
        <v>4.9186880000000004</v>
      </c>
      <c r="N11">
        <v>1.031393</v>
      </c>
      <c r="O11">
        <v>0.52886200000000005</v>
      </c>
      <c r="P11">
        <v>0.37186200000000003</v>
      </c>
      <c r="Q11">
        <v>0.221937</v>
      </c>
      <c r="R11">
        <v>0.34931600000000002</v>
      </c>
      <c r="S11">
        <v>3.7047999999999998E-2</v>
      </c>
      <c r="T11">
        <v>2.3504000000000001E-2</v>
      </c>
      <c r="U11">
        <v>97.674469999999999</v>
      </c>
    </row>
    <row r="12" spans="1:21" x14ac:dyDescent="0.25">
      <c r="A12">
        <v>10</v>
      </c>
      <c r="B12" t="s">
        <v>55</v>
      </c>
      <c r="C12">
        <v>0.97896300000000003</v>
      </c>
      <c r="D12">
        <v>32.700690000000002</v>
      </c>
      <c r="E12">
        <v>40.459180000000003</v>
      </c>
      <c r="F12">
        <v>0.236543</v>
      </c>
      <c r="G12">
        <v>0.202374</v>
      </c>
      <c r="H12">
        <v>3.5823779999999998</v>
      </c>
      <c r="I12">
        <v>7.7494430000000003</v>
      </c>
      <c r="J12">
        <v>1.3275170000000001</v>
      </c>
      <c r="K12">
        <v>1.034845</v>
      </c>
      <c r="L12">
        <v>2.0194489999999998</v>
      </c>
      <c r="M12">
        <v>4.8732170000000004</v>
      </c>
      <c r="N12">
        <v>1.0797270000000001</v>
      </c>
      <c r="O12">
        <v>0.53645200000000004</v>
      </c>
      <c r="P12">
        <v>0.290576</v>
      </c>
      <c r="Q12">
        <v>0.218475</v>
      </c>
      <c r="R12">
        <v>0.32089400000000001</v>
      </c>
      <c r="S12">
        <v>2.7573E-2</v>
      </c>
      <c r="T12">
        <v>2.2894999999999999E-2</v>
      </c>
      <c r="U12">
        <v>97.661180000000002</v>
      </c>
    </row>
    <row r="13" spans="1:21" x14ac:dyDescent="0.25">
      <c r="A13">
        <v>11</v>
      </c>
      <c r="B13" t="s">
        <v>55</v>
      </c>
      <c r="C13">
        <v>0.98025799999999996</v>
      </c>
      <c r="D13">
        <v>32.84151</v>
      </c>
      <c r="E13">
        <v>40.205629999999999</v>
      </c>
      <c r="F13">
        <v>0.244176</v>
      </c>
      <c r="G13">
        <v>0.188694</v>
      </c>
      <c r="H13">
        <v>3.6226780000000001</v>
      </c>
      <c r="I13">
        <v>7.7402610000000003</v>
      </c>
      <c r="J13">
        <v>1.3362179999999999</v>
      </c>
      <c r="K13">
        <v>1.01234</v>
      </c>
      <c r="L13">
        <v>2.0087039999999998</v>
      </c>
      <c r="M13">
        <v>4.9531689999999999</v>
      </c>
      <c r="N13">
        <v>1.0519510000000001</v>
      </c>
      <c r="O13">
        <v>0.52821899999999999</v>
      </c>
      <c r="P13">
        <v>0.25715199999999999</v>
      </c>
      <c r="Q13">
        <v>0.204989</v>
      </c>
      <c r="R13">
        <v>0.33338400000000001</v>
      </c>
      <c r="S13">
        <v>6.1240000000000001E-3</v>
      </c>
      <c r="T13">
        <v>2.7635E-2</v>
      </c>
      <c r="U13">
        <v>97.543109999999999</v>
      </c>
    </row>
    <row r="14" spans="1:21" x14ac:dyDescent="0.25">
      <c r="A14">
        <v>12</v>
      </c>
      <c r="B14" t="s">
        <v>55</v>
      </c>
      <c r="C14">
        <v>0.91842500000000005</v>
      </c>
      <c r="D14">
        <v>32.813490000000002</v>
      </c>
      <c r="E14">
        <v>40.297029999999999</v>
      </c>
      <c r="F14">
        <v>0.24360499999999999</v>
      </c>
      <c r="G14">
        <v>0.17736299999999999</v>
      </c>
      <c r="H14">
        <v>3.61944</v>
      </c>
      <c r="I14">
        <v>7.7837440000000004</v>
      </c>
      <c r="J14">
        <v>1.3907240000000001</v>
      </c>
      <c r="K14">
        <v>1.0112730000000001</v>
      </c>
      <c r="L14">
        <v>2.0017860000000001</v>
      </c>
      <c r="M14">
        <v>4.9811730000000001</v>
      </c>
      <c r="N14">
        <v>1.07169</v>
      </c>
      <c r="O14">
        <v>0.52488699999999999</v>
      </c>
      <c r="P14">
        <v>0.214333</v>
      </c>
      <c r="Q14">
        <v>0.22462399999999999</v>
      </c>
      <c r="R14">
        <v>0.33154600000000001</v>
      </c>
      <c r="S14">
        <v>9.8740000000000008E-3</v>
      </c>
      <c r="T14">
        <v>2.7824999999999999E-2</v>
      </c>
      <c r="U14">
        <v>97.642830000000004</v>
      </c>
    </row>
    <row r="15" spans="1:21" x14ac:dyDescent="0.25">
      <c r="A15">
        <v>13</v>
      </c>
      <c r="B15" t="s">
        <v>55</v>
      </c>
      <c r="C15">
        <v>0.96862800000000004</v>
      </c>
      <c r="D15">
        <v>32.860959999999999</v>
      </c>
      <c r="E15">
        <v>40.34957</v>
      </c>
      <c r="F15">
        <v>0.26599099999999998</v>
      </c>
      <c r="G15">
        <v>0.16486700000000001</v>
      </c>
      <c r="H15">
        <v>3.6004689999999999</v>
      </c>
      <c r="I15">
        <v>7.7648650000000004</v>
      </c>
      <c r="J15">
        <v>1.3809419999999999</v>
      </c>
      <c r="K15">
        <v>1.0131859999999999</v>
      </c>
      <c r="L15">
        <v>1.964869</v>
      </c>
      <c r="M15">
        <v>5.0775059999999996</v>
      </c>
      <c r="N15">
        <v>1.0359449999999999</v>
      </c>
      <c r="O15">
        <v>0.55394900000000002</v>
      </c>
      <c r="P15">
        <v>0.153138</v>
      </c>
      <c r="Q15">
        <v>0.21679000000000001</v>
      </c>
      <c r="R15">
        <v>0.30574600000000002</v>
      </c>
      <c r="S15">
        <v>4.9237000000000003E-2</v>
      </c>
      <c r="T15">
        <v>2.6478000000000002E-2</v>
      </c>
      <c r="U15">
        <v>97.753129999999999</v>
      </c>
    </row>
    <row r="16" spans="1:21" x14ac:dyDescent="0.25">
      <c r="A16">
        <v>14</v>
      </c>
      <c r="B16" t="s">
        <v>55</v>
      </c>
      <c r="C16">
        <v>1.02538</v>
      </c>
      <c r="D16">
        <v>33.04072</v>
      </c>
      <c r="E16">
        <v>40.238259999999997</v>
      </c>
      <c r="F16">
        <v>0.25646000000000002</v>
      </c>
      <c r="G16">
        <v>0.15460599999999999</v>
      </c>
      <c r="H16">
        <v>3.6036570000000001</v>
      </c>
      <c r="I16">
        <v>7.7703600000000002</v>
      </c>
      <c r="J16">
        <v>1.4026989999999999</v>
      </c>
      <c r="K16">
        <v>1.039499</v>
      </c>
      <c r="L16">
        <v>1.9745410000000001</v>
      </c>
      <c r="M16">
        <v>5.037534</v>
      </c>
      <c r="N16">
        <v>1.0690930000000001</v>
      </c>
      <c r="O16">
        <v>0.55191999999999997</v>
      </c>
      <c r="P16">
        <v>9.2510999999999996E-2</v>
      </c>
      <c r="Q16">
        <v>0.21457200000000001</v>
      </c>
      <c r="R16">
        <v>0.30365900000000001</v>
      </c>
      <c r="S16">
        <v>3.3968999999999999E-2</v>
      </c>
      <c r="T16">
        <v>2.7968E-2</v>
      </c>
      <c r="U16">
        <v>97.837400000000002</v>
      </c>
    </row>
    <row r="17" spans="1:21" x14ac:dyDescent="0.25">
      <c r="A17">
        <v>15</v>
      </c>
      <c r="B17" t="s">
        <v>55</v>
      </c>
      <c r="C17">
        <v>0.98698799999999998</v>
      </c>
      <c r="D17">
        <v>32.855130000000003</v>
      </c>
      <c r="E17">
        <v>40.308160000000001</v>
      </c>
      <c r="F17">
        <v>0.25070700000000001</v>
      </c>
      <c r="G17">
        <v>0.12987000000000001</v>
      </c>
      <c r="H17">
        <v>3.6438350000000002</v>
      </c>
      <c r="I17">
        <v>7.818047</v>
      </c>
      <c r="J17">
        <v>1.4605779999999999</v>
      </c>
      <c r="K17">
        <v>1.0002329999999999</v>
      </c>
      <c r="L17">
        <v>1.9839070000000001</v>
      </c>
      <c r="M17">
        <v>5.0146709999999999</v>
      </c>
      <c r="N17">
        <v>1.043255</v>
      </c>
      <c r="O17">
        <v>0.54418900000000003</v>
      </c>
      <c r="P17">
        <v>1.1E-5</v>
      </c>
      <c r="Q17">
        <v>0.21046000000000001</v>
      </c>
      <c r="R17">
        <v>0.28363100000000002</v>
      </c>
      <c r="S17">
        <v>3.3203999999999997E-2</v>
      </c>
      <c r="T17">
        <v>3.1434999999999998E-2</v>
      </c>
      <c r="U17">
        <v>97.598299999999995</v>
      </c>
    </row>
    <row r="18" spans="1:21" x14ac:dyDescent="0.25">
      <c r="A18">
        <v>16</v>
      </c>
      <c r="B18" t="s">
        <v>55</v>
      </c>
      <c r="C18">
        <v>0.988672</v>
      </c>
      <c r="D18">
        <v>32.894260000000003</v>
      </c>
      <c r="E18">
        <v>40.512120000000003</v>
      </c>
      <c r="F18">
        <v>0.24467900000000001</v>
      </c>
      <c r="G18">
        <v>0.149314</v>
      </c>
      <c r="H18">
        <v>3.5630799999999998</v>
      </c>
      <c r="I18">
        <v>7.8195490000000003</v>
      </c>
      <c r="J18">
        <v>1.365853</v>
      </c>
      <c r="K18">
        <v>1.0409109999999999</v>
      </c>
      <c r="L18">
        <v>1.954771</v>
      </c>
      <c r="M18">
        <v>4.9953099999999999</v>
      </c>
      <c r="N18">
        <v>1.086387</v>
      </c>
      <c r="O18">
        <v>0.56375399999999998</v>
      </c>
      <c r="P18">
        <v>1.1E-5</v>
      </c>
      <c r="Q18">
        <v>0.217663</v>
      </c>
      <c r="R18">
        <v>0.29257300000000003</v>
      </c>
      <c r="S18">
        <v>1.0534999999999999E-2</v>
      </c>
      <c r="T18">
        <v>2.5149999999999999E-2</v>
      </c>
      <c r="U18">
        <v>97.724590000000006</v>
      </c>
    </row>
    <row r="19" spans="1:21" x14ac:dyDescent="0.25">
      <c r="A19">
        <v>17</v>
      </c>
      <c r="B19" t="s">
        <v>55</v>
      </c>
      <c r="C19">
        <v>0.99834400000000001</v>
      </c>
      <c r="D19">
        <v>32.815739999999998</v>
      </c>
      <c r="E19">
        <v>40.590739999999997</v>
      </c>
      <c r="F19">
        <v>0.25376399999999999</v>
      </c>
      <c r="G19">
        <v>0.19223299999999999</v>
      </c>
      <c r="H19">
        <v>3.594325</v>
      </c>
      <c r="I19">
        <v>7.7616800000000001</v>
      </c>
      <c r="J19">
        <v>1.3506720000000001</v>
      </c>
      <c r="K19">
        <v>0.98865899999999995</v>
      </c>
      <c r="L19">
        <v>2.0042040000000001</v>
      </c>
      <c r="M19">
        <v>4.9752080000000003</v>
      </c>
      <c r="N19">
        <v>1.096986</v>
      </c>
      <c r="O19">
        <v>0.542543</v>
      </c>
      <c r="P19">
        <v>6.1171000000000003E-2</v>
      </c>
      <c r="Q19">
        <v>0.217145</v>
      </c>
      <c r="R19">
        <v>0.32566499999999998</v>
      </c>
      <c r="S19">
        <v>4.7751000000000002E-2</v>
      </c>
      <c r="T19">
        <v>2.6113000000000001E-2</v>
      </c>
      <c r="U19">
        <v>97.842939999999999</v>
      </c>
    </row>
    <row r="20" spans="1:21" x14ac:dyDescent="0.25">
      <c r="A20">
        <v>18</v>
      </c>
      <c r="B20" t="s">
        <v>55</v>
      </c>
      <c r="C20">
        <v>0.95785299999999995</v>
      </c>
      <c r="D20">
        <v>32.718679999999999</v>
      </c>
      <c r="E20">
        <v>40.227919999999997</v>
      </c>
      <c r="F20">
        <v>0.231267</v>
      </c>
      <c r="G20">
        <v>0.16591800000000001</v>
      </c>
      <c r="H20">
        <v>3.5620820000000002</v>
      </c>
      <c r="I20">
        <v>7.7994459999999997</v>
      </c>
      <c r="J20">
        <v>1.361308</v>
      </c>
      <c r="K20">
        <v>1.013771</v>
      </c>
      <c r="L20">
        <v>1.981665</v>
      </c>
      <c r="M20">
        <v>5.0047829999999998</v>
      </c>
      <c r="N20">
        <v>1.0593189999999999</v>
      </c>
      <c r="O20">
        <v>0.54739499999999996</v>
      </c>
      <c r="P20">
        <v>0.31035800000000002</v>
      </c>
      <c r="Q20">
        <v>0.21706700000000001</v>
      </c>
      <c r="R20">
        <v>0.32657000000000003</v>
      </c>
      <c r="S20">
        <v>1.2274E-2</v>
      </c>
      <c r="T20">
        <v>3.0939000000000001E-2</v>
      </c>
      <c r="U20">
        <v>97.52861</v>
      </c>
    </row>
    <row r="21" spans="1:21" x14ac:dyDescent="0.25">
      <c r="A21">
        <v>19</v>
      </c>
      <c r="B21" t="s">
        <v>55</v>
      </c>
      <c r="C21">
        <v>0.88274799999999998</v>
      </c>
      <c r="D21">
        <v>32.805190000000003</v>
      </c>
      <c r="E21">
        <v>40.270569999999999</v>
      </c>
      <c r="F21">
        <v>0.226081</v>
      </c>
      <c r="G21">
        <v>0.16969500000000001</v>
      </c>
      <c r="H21">
        <v>3.570611</v>
      </c>
      <c r="I21">
        <v>7.764913</v>
      </c>
      <c r="J21">
        <v>1.3943719999999999</v>
      </c>
      <c r="K21">
        <v>0.983873</v>
      </c>
      <c r="L21">
        <v>2.0632799999999998</v>
      </c>
      <c r="M21">
        <v>4.9268919999999996</v>
      </c>
      <c r="N21">
        <v>1.052932</v>
      </c>
      <c r="O21">
        <v>0.51827500000000004</v>
      </c>
      <c r="P21">
        <v>0.41430299999999998</v>
      </c>
      <c r="Q21">
        <v>0.22420699999999999</v>
      </c>
      <c r="R21">
        <v>0.29278300000000002</v>
      </c>
      <c r="S21">
        <v>1.9970000000000002E-2</v>
      </c>
      <c r="T21">
        <v>2.2668000000000001E-2</v>
      </c>
      <c r="U21">
        <v>97.603359999999995</v>
      </c>
    </row>
    <row r="22" spans="1:21" x14ac:dyDescent="0.25">
      <c r="A22">
        <v>20</v>
      </c>
      <c r="B22" t="s">
        <v>55</v>
      </c>
      <c r="C22">
        <v>0.99901700000000004</v>
      </c>
      <c r="D22">
        <v>32.87039</v>
      </c>
      <c r="E22">
        <v>40.467080000000003</v>
      </c>
      <c r="F22">
        <v>0.22803000000000001</v>
      </c>
      <c r="G22">
        <v>0.16637299999999999</v>
      </c>
      <c r="H22">
        <v>3.6242559999999999</v>
      </c>
      <c r="I22">
        <v>7.7774520000000003</v>
      </c>
      <c r="J22">
        <v>1.355596</v>
      </c>
      <c r="K22">
        <v>1.0075799999999999</v>
      </c>
      <c r="L22">
        <v>1.988872</v>
      </c>
      <c r="M22">
        <v>4.9223280000000003</v>
      </c>
      <c r="N22">
        <v>1.0730230000000001</v>
      </c>
      <c r="O22">
        <v>0.53428699999999996</v>
      </c>
      <c r="P22">
        <v>0.385907</v>
      </c>
      <c r="Q22">
        <v>0.22698199999999999</v>
      </c>
      <c r="R22">
        <v>0.308087</v>
      </c>
      <c r="S22">
        <v>1.9837E-2</v>
      </c>
      <c r="T22">
        <v>2.9446E-2</v>
      </c>
      <c r="U22">
        <v>97.984520000000003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Shaunnamm</cp:lastModifiedBy>
  <dcterms:created xsi:type="dcterms:W3CDTF">2012-08-17T18:55:28Z</dcterms:created>
  <dcterms:modified xsi:type="dcterms:W3CDTF">2012-09-09T06:58:46Z</dcterms:modified>
</cp:coreProperties>
</file>